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3" i="1" l="1"/>
  <c r="J16" i="1"/>
  <c r="J15" i="1"/>
  <c r="J14" i="1"/>
  <c r="J12" i="1"/>
  <c r="I14" i="1"/>
  <c r="I16" i="1"/>
  <c r="I15" i="1"/>
  <c r="I20" i="1" l="1"/>
  <c r="I19" i="1"/>
  <c r="I17" i="1"/>
  <c r="I18" i="1"/>
  <c r="I10" i="1"/>
  <c r="I13" i="1"/>
  <c r="I11" i="1"/>
  <c r="I21" i="1"/>
  <c r="I22" i="1"/>
  <c r="I23" i="1"/>
  <c r="I12" i="1"/>
  <c r="I9" i="1"/>
  <c r="I8" i="1"/>
  <c r="I7" i="1"/>
  <c r="J18" i="1" l="1"/>
  <c r="J11" i="1" l="1"/>
  <c r="K8" i="1" l="1"/>
  <c r="K23" i="1" l="1"/>
  <c r="K22" i="1"/>
  <c r="K21" i="1"/>
  <c r="K20" i="1"/>
  <c r="K19" i="1"/>
  <c r="K18" i="1"/>
  <c r="K17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<sst xmlns="http://schemas.openxmlformats.org/spreadsheetml/2006/main" count="93" uniqueCount="52">
  <si>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</si>
  <si>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</si>
  <si>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</si>
  <si>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</si>
  <si>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</si>
  <si>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</si>
  <si>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</si>
  <si>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</si>
  <si>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</si>
  <si>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</si>
  <si>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</si>
  <si>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</si>
  <si>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</si>
  <si>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</si>
  <si>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</si>
  <si>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</si>
  <si>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</si>
  <si>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</si>
  <si>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</si>
  <si>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</si>
  <si>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</si>
  <si>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</si>
  <si>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</si>
  <si>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</si>
  <si>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</si>
  <si>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</si>
  <si>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</si>
  <si>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</si>
  <si>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</si>
  <si>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</si>
  <si>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</si>
  <si>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</si>
  <si>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</si>
  <si>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</si>
  <si>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</si>
  <si>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</si>
  <si>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</si>
  <si>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</si>
  <si>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</si>
  <si>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</si>
  <si>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</si>
  <si>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</si>
  <si>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</si>
  <si>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</si>
  <si>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</si>
  <si>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</si>
  <si>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</si>
  <si>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</si>
  <si>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</si>
  <si>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</si>
  <si>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>закрыт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</si>
  <si>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1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</si>
</sst>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164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3" fillId="3" borderId="20" xfId="0" applyNumberFormat="1" applyFont="1" applyFill="1" applyBorder="1" applyAlignment="1" applyProtection="1">
      <alignment horizontal="center" vertical="center"/>
      <protection hidden="1"/>
    </xf>
    <xf numFmtId="164" fontId="13" fillId="3" borderId="27" xfId="0" applyNumberFormat="1" applyFont="1" applyFill="1" applyBorder="1" applyAlignment="1" applyProtection="1">
      <alignment horizontal="center" vertical="center"/>
      <protection hidden="1"/>
    </xf>
    <xf numFmtId="164" fontId="13" fillId="3" borderId="29" xfId="0" applyNumberFormat="1" applyFont="1" applyFill="1" applyBorder="1" applyAlignment="1" applyProtection="1">
      <alignment horizontal="center" vertical="center"/>
      <protection hidden="1"/>
    </xf>
    <xf numFmtId="164" fontId="13" fillId="3" borderId="20" xfId="1" applyNumberFormat="1" applyFont="1" applyFill="1" applyBorder="1" applyAlignment="1" applyProtection="1">
      <alignment horizontal="center" vertical="center"/>
      <protection hidden="1"/>
    </xf>
    <xf numFmtId="164" fontId="13" fillId="3" borderId="30" xfId="1" applyNumberFormat="1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top"/>
    </xf>
    <xf numFmtId="0" fontId="15" fillId="3" borderId="0" xfId="0" applyFont="1" applyFill="1" applyBorder="1"/>
    <xf numFmtId="0" fontId="15" fillId="3" borderId="0" xfId="0" applyFont="1" applyFill="1"/>
    <xf numFmtId="0" fontId="13" fillId="3" borderId="1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3" xfId="1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164" fontId="13" fillId="3" borderId="17" xfId="0" applyNumberFormat="1" applyFont="1" applyFill="1" applyBorder="1" applyAlignment="1" applyProtection="1">
      <alignment horizontal="center" vertical="center"/>
      <protection hidden="1"/>
    </xf>
    <xf numFmtId="164" fontId="13" fillId="3" borderId="17" xfId="1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center" vertical="center"/>
    </xf>
    <xf numFmtId="164" fontId="13" fillId="3" borderId="23" xfId="0" applyNumberFormat="1" applyFont="1" applyFill="1" applyBorder="1" applyAlignment="1" applyProtection="1">
      <alignment horizontal="center" vertical="center"/>
      <protection hidden="1"/>
    </xf>
    <xf numFmtId="0" fontId="13" fillId="3" borderId="24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26" xfId="0" applyFont="1" applyFill="1" applyBorder="1" applyAlignment="1">
      <alignment horizontal="center" vertical="center"/>
    </xf>
    <xf numFmtId="165" fontId="13" fillId="3" borderId="20" xfId="1" applyNumberFormat="1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164" fontId="13" fillId="3" borderId="17" xfId="1" applyNumberFormat="1" applyFont="1" applyFill="1" applyBorder="1" applyAlignment="1" applyProtection="1">
      <alignment horizontal="center" vertical="center"/>
      <protection hidden="1"/>
    </xf>
    <xf numFmtId="164" fontId="13" fillId="3" borderId="27" xfId="1" applyNumberFormat="1" applyFont="1" applyFill="1" applyBorder="1" applyAlignment="1" applyProtection="1">
      <alignment horizontal="center" vertical="center"/>
      <protection hidden="1"/>
    </xf>
    <xf numFmtId="164" fontId="13" fillId="3" borderId="23" xfId="1" applyNumberFormat="1" applyFont="1" applyFill="1" applyBorder="1" applyAlignment="1" applyProtection="1">
      <alignment horizontal="center" vertical="center"/>
      <protection hidden="1"/>
    </xf>
    <xf numFmtId="0" fontId="13" fillId="3" borderId="30" xfId="0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 applyProtection="1">
      <alignment horizontal="center" vertical="center"/>
      <protection hidden="1"/>
    </xf>
    <xf numFmtId="0" fontId="13" fillId="3" borderId="3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5" workbookViewId="0">
      <selection activeCell="O11" sqref="O11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79" t="s">
        <v>51</v>
      </c>
      <c r="B1" s="79"/>
      <c r="C1" s="79"/>
      <c r="D1" s="79"/>
      <c r="E1" s="79"/>
      <c r="F1" s="79"/>
      <c r="G1" s="79"/>
      <c r="H1" s="79"/>
      <c r="I1" s="80"/>
      <c r="J1" s="80"/>
      <c r="K1" s="79"/>
      <c r="L1" s="79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81" t="s">
        <v>0</v>
      </c>
      <c r="B3" s="84" t="s">
        <v>1</v>
      </c>
      <c r="C3" s="87" t="s">
        <v>2</v>
      </c>
      <c r="D3" s="87" t="s">
        <v>3</v>
      </c>
      <c r="E3" s="87" t="s">
        <v>4</v>
      </c>
      <c r="F3" s="90" t="s">
        <v>5</v>
      </c>
      <c r="G3" s="91"/>
      <c r="H3" s="91"/>
      <c r="I3" s="92" t="s">
        <v>6</v>
      </c>
      <c r="J3" s="92" t="s">
        <v>7</v>
      </c>
      <c r="K3" s="94" t="s">
        <v>8</v>
      </c>
      <c r="L3" s="94" t="s">
        <v>9</v>
      </c>
    </row>
    <row r="4" spans="1:15" ht="45" customHeight="1" thickBot="1" x14ac:dyDescent="0.3">
      <c r="A4" s="82"/>
      <c r="B4" s="85"/>
      <c r="C4" s="88"/>
      <c r="D4" s="88"/>
      <c r="E4" s="88"/>
      <c r="F4" s="20" t="s">
        <v>10</v>
      </c>
      <c r="G4" s="21" t="s">
        <v>11</v>
      </c>
      <c r="H4" s="21" t="s">
        <v>12</v>
      </c>
      <c r="I4" s="93"/>
      <c r="J4" s="93"/>
      <c r="K4" s="95"/>
      <c r="L4" s="96"/>
    </row>
    <row r="5" spans="1:15" ht="26.25" customHeight="1" thickBot="1" x14ac:dyDescent="0.3">
      <c r="A5" s="83"/>
      <c r="B5" s="86"/>
      <c r="C5" s="89"/>
      <c r="D5" s="89"/>
      <c r="E5" s="89"/>
      <c r="F5" s="97" t="s">
        <v>13</v>
      </c>
      <c r="G5" s="98"/>
      <c r="H5" s="98"/>
      <c r="I5" s="22" t="s">
        <v>14</v>
      </c>
      <c r="J5" s="23" t="s">
        <v>15</v>
      </c>
      <c r="K5" s="24" t="s">
        <v>16</v>
      </c>
      <c r="L5" s="95"/>
    </row>
    <row r="6" spans="1:15" ht="15.75" thickBot="1" x14ac:dyDescent="0.3">
      <c r="A6" s="25">
        <v>1</v>
      </c>
      <c r="B6" s="26">
        <v>2</v>
      </c>
      <c r="C6" s="27">
        <v>3</v>
      </c>
      <c r="D6" s="27">
        <v>4</v>
      </c>
      <c r="E6" s="27">
        <v>5</v>
      </c>
      <c r="F6" s="99">
        <v>6</v>
      </c>
      <c r="G6" s="100"/>
      <c r="H6" s="100"/>
      <c r="I6" s="28">
        <v>7</v>
      </c>
      <c r="J6" s="29">
        <v>8</v>
      </c>
      <c r="K6" s="27">
        <v>9</v>
      </c>
      <c r="L6" s="30">
        <v>10</v>
      </c>
      <c r="O6" s="8"/>
    </row>
    <row r="7" spans="1:15" s="43" customFormat="1" ht="22.5" customHeight="1" x14ac:dyDescent="0.25">
      <c r="A7" s="41">
        <v>1</v>
      </c>
      <c r="B7" s="76" t="s">
        <v>17</v>
      </c>
      <c r="C7" s="48" t="s">
        <v>18</v>
      </c>
      <c r="D7" s="48" t="s">
        <v>19</v>
      </c>
      <c r="E7" s="48" t="s">
        <v>20</v>
      </c>
      <c r="F7" s="52">
        <v>0.4</v>
      </c>
      <c r="G7" s="52">
        <v>0.4</v>
      </c>
      <c r="H7" s="52"/>
      <c r="I7" s="53">
        <f>(((129+117)/832)*0.89)/1000</f>
        <v>2.6314903846153849E-4</v>
      </c>
      <c r="J7" s="54">
        <v>0</v>
      </c>
      <c r="K7" s="53">
        <f>(G7-I7)*0.89-J7</f>
        <v>0.35576579735576924</v>
      </c>
      <c r="L7" s="55" t="s">
        <v>21</v>
      </c>
      <c r="M7" s="37"/>
      <c r="N7" s="42"/>
      <c r="O7" s="42"/>
    </row>
    <row r="8" spans="1:15" s="43" customFormat="1" ht="22.5" customHeight="1" x14ac:dyDescent="0.25">
      <c r="A8" s="44">
        <v>2</v>
      </c>
      <c r="B8" s="77"/>
      <c r="C8" s="49" t="s">
        <v>22</v>
      </c>
      <c r="D8" s="49" t="s">
        <v>23</v>
      </c>
      <c r="E8" s="49" t="s">
        <v>20</v>
      </c>
      <c r="F8" s="56">
        <v>0.16</v>
      </c>
      <c r="G8" s="56">
        <v>0.16</v>
      </c>
      <c r="H8" s="56"/>
      <c r="I8" s="31">
        <f>(((9148+7888+1423+1393)/832)*0.89)/1000</f>
        <v>2.1235913461538462E-2</v>
      </c>
      <c r="J8" s="57">
        <v>0</v>
      </c>
      <c r="K8" s="31">
        <f>(G8-I8)*0.89-J8</f>
        <v>0.12350003701923076</v>
      </c>
      <c r="L8" s="45" t="s">
        <v>21</v>
      </c>
      <c r="M8" s="37"/>
      <c r="N8" s="42"/>
      <c r="O8" s="9"/>
    </row>
    <row r="9" spans="1:15" s="43" customFormat="1" ht="22.5" customHeight="1" thickBot="1" x14ac:dyDescent="0.3">
      <c r="A9" s="46">
        <v>3</v>
      </c>
      <c r="B9" s="101"/>
      <c r="C9" s="58" t="s">
        <v>22</v>
      </c>
      <c r="D9" s="58" t="s">
        <v>24</v>
      </c>
      <c r="E9" s="58" t="s">
        <v>20</v>
      </c>
      <c r="F9" s="59">
        <v>4.0000000000000001E-3</v>
      </c>
      <c r="G9" s="59">
        <v>4.0000000000000001E-3</v>
      </c>
      <c r="H9" s="60"/>
      <c r="I9" s="61">
        <f>(((1336+1108)/832)*0.89)/1000</f>
        <v>2.6143749999999999E-3</v>
      </c>
      <c r="J9" s="57">
        <v>0</v>
      </c>
      <c r="K9" s="61">
        <f>(G9-I9)*0.89-J9</f>
        <v>1.2332062500000002E-3</v>
      </c>
      <c r="L9" s="62" t="s">
        <v>21</v>
      </c>
      <c r="M9" s="37"/>
      <c r="N9" s="42"/>
      <c r="O9" s="42"/>
    </row>
    <row r="10" spans="1:15" s="43" customFormat="1" ht="22.5" customHeight="1" x14ac:dyDescent="0.25">
      <c r="A10" s="41">
        <v>4</v>
      </c>
      <c r="B10" s="102" t="s">
        <v>25</v>
      </c>
      <c r="C10" s="51" t="s">
        <v>26</v>
      </c>
      <c r="D10" s="51" t="s">
        <v>27</v>
      </c>
      <c r="E10" s="51" t="s">
        <v>28</v>
      </c>
      <c r="F10" s="63">
        <f>G10+H10</f>
        <v>1.63</v>
      </c>
      <c r="G10" s="63">
        <v>1</v>
      </c>
      <c r="H10" s="63">
        <v>0.63</v>
      </c>
      <c r="I10" s="64">
        <f>(((38+16410+38+12750+8847+31482+8552+35082+20+20+1297+1297+13+13+19873+16873+13093+12313+675+728)/832)*0.89)/1000</f>
        <v>0.19192122596153849</v>
      </c>
      <c r="J10" s="54">
        <v>0</v>
      </c>
      <c r="K10" s="64">
        <f>(H10*1.05-I10)*0.89-J10</f>
        <v>0.41792510889423085</v>
      </c>
      <c r="L10" s="65" t="s">
        <v>21</v>
      </c>
      <c r="M10" s="37"/>
      <c r="N10" s="42"/>
      <c r="O10" s="42"/>
    </row>
    <row r="11" spans="1:15" s="43" customFormat="1" ht="22.5" customHeight="1" x14ac:dyDescent="0.25">
      <c r="A11" s="44">
        <v>5</v>
      </c>
      <c r="B11" s="77"/>
      <c r="C11" s="49" t="s">
        <v>26</v>
      </c>
      <c r="D11" s="49" t="s">
        <v>29</v>
      </c>
      <c r="E11" s="49" t="s">
        <v>28</v>
      </c>
      <c r="F11" s="56">
        <f>G11+H11</f>
        <v>1.19</v>
      </c>
      <c r="G11" s="56">
        <v>0.56000000000000005</v>
      </c>
      <c r="H11" s="56">
        <v>0.63</v>
      </c>
      <c r="I11" s="31">
        <f>(((10+20713+16813+7093+5853+1305+1183+4333+4153+11481+8127+6313+5413)/832)*0.89)/1000</f>
        <v>9.9258533653846154E-2</v>
      </c>
      <c r="J11" s="57">
        <f>15/1000</f>
        <v>1.4999999999999999E-2</v>
      </c>
      <c r="K11" s="31">
        <f>(G11*1.05-I11)*0.89-J11</f>
        <v>0.41997990504807697</v>
      </c>
      <c r="L11" s="45" t="s">
        <v>21</v>
      </c>
      <c r="M11" s="37"/>
      <c r="N11" s="42"/>
    </row>
    <row r="12" spans="1:15" s="43" customFormat="1" ht="22.5" customHeight="1" thickBot="1" x14ac:dyDescent="0.3">
      <c r="A12" s="46">
        <v>6</v>
      </c>
      <c r="B12" s="77"/>
      <c r="C12" s="49" t="s">
        <v>26</v>
      </c>
      <c r="D12" s="49" t="s">
        <v>30</v>
      </c>
      <c r="E12" s="49" t="s">
        <v>28</v>
      </c>
      <c r="F12" s="56">
        <v>0.63</v>
      </c>
      <c r="G12" s="56">
        <v>0.63</v>
      </c>
      <c r="H12" s="56"/>
      <c r="I12" s="31">
        <f>(((6084+6098+15240+13680+2233+2113+4960+4701)/832)*0.89)/1000</f>
        <v>5.8950733173076919E-2</v>
      </c>
      <c r="J12" s="66">
        <f>266.7/1000</f>
        <v>0.26669999999999999</v>
      </c>
      <c r="K12" s="31">
        <f>(G12-I12)*0.89-J12</f>
        <v>0.24153384747596157</v>
      </c>
      <c r="L12" s="45" t="s">
        <v>21</v>
      </c>
      <c r="M12" s="37"/>
      <c r="N12" s="42"/>
    </row>
    <row r="13" spans="1:15" s="43" customFormat="1" ht="22.5" customHeight="1" x14ac:dyDescent="0.25">
      <c r="A13" s="41">
        <v>7</v>
      </c>
      <c r="B13" s="77"/>
      <c r="C13" s="49" t="s">
        <v>26</v>
      </c>
      <c r="D13" s="36" t="s">
        <v>31</v>
      </c>
      <c r="E13" s="36" t="s">
        <v>28</v>
      </c>
      <c r="F13" s="67">
        <v>2</v>
      </c>
      <c r="G13" s="67">
        <v>1</v>
      </c>
      <c r="H13" s="67">
        <v>1</v>
      </c>
      <c r="I13" s="31">
        <f>(((24+3040+2360+290+318+2+140+140+140+2+140+140+140+3+4543+298+653+848+249+3380+269+600+826+245+1039+1150)/832)*0.89)/1000</f>
        <v>2.2441478365384616E-2</v>
      </c>
      <c r="J13" s="34">
        <v>0</v>
      </c>
      <c r="K13" s="31">
        <f t="shared" ref="K13:K18" si="0">(G13*1.05-I13)*0.89-J13</f>
        <v>0.91452708425480778</v>
      </c>
      <c r="L13" s="45" t="s">
        <v>21</v>
      </c>
      <c r="M13" s="37"/>
      <c r="N13" s="42"/>
    </row>
    <row r="14" spans="1:15" s="43" customFormat="1" ht="22.5" customHeight="1" x14ac:dyDescent="0.25">
      <c r="A14" s="44">
        <v>8</v>
      </c>
      <c r="B14" s="77"/>
      <c r="C14" s="49" t="s">
        <v>26</v>
      </c>
      <c r="D14" s="49" t="s">
        <v>32</v>
      </c>
      <c r="E14" s="49" t="s">
        <v>28</v>
      </c>
      <c r="F14" s="36">
        <f>G14+H14</f>
        <v>1.26</v>
      </c>
      <c r="G14" s="36">
        <v>0.63</v>
      </c>
      <c r="H14" s="36">
        <v>0.63</v>
      </c>
      <c r="I14" s="31">
        <f>(((356+354+3120+4000+1480+6920+3160+11080+1640+6920+1568+1568+2238+2009+1251+1216+2261+3131+377+126+1359+23359+1784+304+304+601+472+3560+1033+285+524+276+1450+1083+5591+27+4051+84+122+236+103+522+860+200+27+5360+277+150+113+234+43+386+3152+27+74130+62429)/832)*0.89)/1000</f>
        <v>0.26667159855769235</v>
      </c>
      <c r="J14" s="34">
        <f>15/1000</f>
        <v>1.4999999999999999E-2</v>
      </c>
      <c r="K14" s="31">
        <f t="shared" si="0"/>
        <v>0.33639727728365387</v>
      </c>
      <c r="L14" s="45" t="s">
        <v>21</v>
      </c>
      <c r="M14" s="37"/>
      <c r="N14" s="42"/>
    </row>
    <row r="15" spans="1:15" s="43" customFormat="1" ht="22.5" customHeight="1" thickBot="1" x14ac:dyDescent="0.3">
      <c r="A15" s="46">
        <v>9</v>
      </c>
      <c r="B15" s="78"/>
      <c r="C15" s="50" t="s">
        <v>26</v>
      </c>
      <c r="D15" s="50" t="s">
        <v>33</v>
      </c>
      <c r="E15" s="50" t="s">
        <v>28</v>
      </c>
      <c r="F15" s="38">
        <v>3.2</v>
      </c>
      <c r="G15" s="38">
        <v>1.6</v>
      </c>
      <c r="H15" s="38">
        <v>1.6</v>
      </c>
      <c r="I15" s="32">
        <f>(((9973+10213+733+733+16333+15853+1093+973+14413+2613+3453+3213+2493+14093+14413+15013+480+480+1440+1440+17173+17653+12960+12960+13200+13200+7470+7170+13920+14520+90+9270+12853+13093+12840+13080+6840+6810+37+1625+375+1505+380+1510+790+585+156+572+284)/832)*0.89)/1000</f>
        <v>0.36623606971153844</v>
      </c>
      <c r="J15" s="47">
        <f>(16+80+3)/1000</f>
        <v>9.9000000000000005E-2</v>
      </c>
      <c r="K15" s="31">
        <f t="shared" si="0"/>
        <v>1.070249897956731</v>
      </c>
      <c r="L15" s="39" t="s">
        <v>21</v>
      </c>
      <c r="M15" s="37"/>
      <c r="N15" s="42"/>
    </row>
    <row r="16" spans="1:15" s="43" customFormat="1" ht="22.5" customHeight="1" thickBot="1" x14ac:dyDescent="0.3">
      <c r="A16" s="41">
        <v>10</v>
      </c>
      <c r="B16" s="40"/>
      <c r="C16" s="50" t="s">
        <v>26</v>
      </c>
      <c r="D16" s="50" t="s">
        <v>34</v>
      </c>
      <c r="E16" s="50" t="s">
        <v>28</v>
      </c>
      <c r="F16" s="38">
        <v>4</v>
      </c>
      <c r="G16" s="38">
        <v>2</v>
      </c>
      <c r="H16" s="38">
        <v>2</v>
      </c>
      <c r="I16" s="32">
        <f>(((6313+6133+18853+21133+667+653+6+6+7813+8293+16033+16213+851+6+6973+14993+2362+6+835+6+6673+16153+2365+6)/832)*0.89)/1000</f>
        <v>0.16403491586538463</v>
      </c>
      <c r="J16" s="35">
        <f>(1300+80.2)/1000</f>
        <v>1.3802000000000001</v>
      </c>
      <c r="K16" s="33">
        <f>(G16*1.05-I16)*0.89-J16</f>
        <v>0.34280892487980763</v>
      </c>
      <c r="L16" s="39" t="s">
        <v>21</v>
      </c>
      <c r="M16" s="37"/>
      <c r="N16" s="42"/>
    </row>
    <row r="17" spans="1:14" s="43" customFormat="1" ht="22.5" customHeight="1" x14ac:dyDescent="0.25">
      <c r="A17" s="44">
        <v>11</v>
      </c>
      <c r="B17" s="76" t="s">
        <v>35</v>
      </c>
      <c r="C17" s="48" t="s">
        <v>36</v>
      </c>
      <c r="D17" s="48" t="s">
        <v>37</v>
      </c>
      <c r="E17" s="48" t="s">
        <v>28</v>
      </c>
      <c r="F17" s="68">
        <v>1.26</v>
      </c>
      <c r="G17" s="68">
        <v>0.63</v>
      </c>
      <c r="H17" s="68">
        <v>0.63</v>
      </c>
      <c r="I17" s="53">
        <f>(((2342+2170+1544+342+17520+16440+482+2736+83+2348+76+53+7+6+6+3)/832)*0.89)/1000</f>
        <v>4.9375745192307696E-2</v>
      </c>
      <c r="J17" s="69">
        <v>0</v>
      </c>
      <c r="K17" s="53">
        <f t="shared" si="0"/>
        <v>0.54479058677884629</v>
      </c>
      <c r="L17" s="55" t="s">
        <v>21</v>
      </c>
      <c r="M17" s="37"/>
      <c r="N17" s="42"/>
    </row>
    <row r="18" spans="1:14" s="43" customFormat="1" ht="22.5" customHeight="1" thickBot="1" x14ac:dyDescent="0.3">
      <c r="A18" s="46">
        <v>12</v>
      </c>
      <c r="B18" s="77"/>
      <c r="C18" s="49" t="s">
        <v>36</v>
      </c>
      <c r="D18" s="49" t="s">
        <v>38</v>
      </c>
      <c r="E18" s="49" t="s">
        <v>28</v>
      </c>
      <c r="F18" s="36">
        <v>0.8</v>
      </c>
      <c r="G18" s="36">
        <v>0.4</v>
      </c>
      <c r="H18" s="36">
        <v>0.4</v>
      </c>
      <c r="I18" s="31">
        <f>(((3305+3989+4799+1760+3758+1790+68018+54310+1109+1009+5337+5100+52797+52093+1216+1439+14+20+1120+1405+77+48+6+6+28378+12508+711+615+2460+2520+2047+1621+13+13+4850+5137)/832)*0.92)/1000</f>
        <v>0.3598150961538461</v>
      </c>
      <c r="J18" s="34">
        <f>60/1000</f>
        <v>0.06</v>
      </c>
      <c r="K18" s="31">
        <f t="shared" si="0"/>
        <v>-6.4354355769229918E-3</v>
      </c>
      <c r="L18" s="45" t="s">
        <v>50</v>
      </c>
      <c r="M18" s="37"/>
      <c r="N18" s="42"/>
    </row>
    <row r="19" spans="1:14" s="43" customFormat="1" ht="22.5" customHeight="1" x14ac:dyDescent="0.25">
      <c r="A19" s="41">
        <v>13</v>
      </c>
      <c r="B19" s="77"/>
      <c r="C19" s="49" t="s">
        <v>36</v>
      </c>
      <c r="D19" s="49" t="s">
        <v>39</v>
      </c>
      <c r="E19" s="49" t="s">
        <v>28</v>
      </c>
      <c r="F19" s="36">
        <v>0.4</v>
      </c>
      <c r="G19" s="36">
        <v>0.4</v>
      </c>
      <c r="H19" s="36"/>
      <c r="I19" s="31">
        <f>(((1120+1240+2760+15960+1533+1413+537+406+203+192)/832)*0.89)/1000</f>
        <v>2.7132163461538461E-2</v>
      </c>
      <c r="J19" s="34">
        <v>0</v>
      </c>
      <c r="K19" s="31">
        <f>(G19-I19)*0.89-J19</f>
        <v>0.33185237451923078</v>
      </c>
      <c r="L19" s="45" t="s">
        <v>21</v>
      </c>
      <c r="M19" s="37"/>
      <c r="N19" s="42"/>
    </row>
    <row r="20" spans="1:14" s="43" customFormat="1" ht="22.5" customHeight="1" thickBot="1" x14ac:dyDescent="0.3">
      <c r="A20" s="44">
        <v>14</v>
      </c>
      <c r="B20" s="78"/>
      <c r="C20" s="50" t="s">
        <v>40</v>
      </c>
      <c r="D20" s="50" t="s">
        <v>41</v>
      </c>
      <c r="E20" s="50" t="s">
        <v>28</v>
      </c>
      <c r="F20" s="38">
        <v>0.1</v>
      </c>
      <c r="G20" s="38">
        <v>0.1</v>
      </c>
      <c r="H20" s="38"/>
      <c r="I20" s="32">
        <f>(((2760+2720)/832)*0.89)/1000</f>
        <v>5.8620192307692314E-3</v>
      </c>
      <c r="J20" s="70">
        <v>0</v>
      </c>
      <c r="K20" s="32">
        <f>(G20-I20)*0.89-J20</f>
        <v>8.3782802884615384E-2</v>
      </c>
      <c r="L20" s="39" t="s">
        <v>21</v>
      </c>
      <c r="M20" s="37"/>
      <c r="N20" s="42"/>
    </row>
    <row r="21" spans="1:14" s="43" customFormat="1" ht="22.5" customHeight="1" thickBot="1" x14ac:dyDescent="0.3">
      <c r="A21" s="46">
        <v>15</v>
      </c>
      <c r="B21" s="48" t="s">
        <v>42</v>
      </c>
      <c r="C21" s="48" t="s">
        <v>43</v>
      </c>
      <c r="D21" s="48" t="s">
        <v>44</v>
      </c>
      <c r="E21" s="48" t="s">
        <v>28</v>
      </c>
      <c r="F21" s="68">
        <v>0.64</v>
      </c>
      <c r="G21" s="68">
        <v>0.32</v>
      </c>
      <c r="H21" s="68">
        <v>0.32</v>
      </c>
      <c r="I21" s="53">
        <f>(((44814+30018+18232+18505+1511+1632+103+118+5437+5069+709+552+20+1369+36+1492+950+8+924+264+1349+1347+600+29+2049+1757+658+569+6733+6043+797+1022+2870+2645+629+1525+429+472+372+1719+355+1923)/832)*0.89)/1000</f>
        <v>0.17934248798076921</v>
      </c>
      <c r="J21" s="69">
        <v>0</v>
      </c>
      <c r="K21" s="53">
        <f>(G21*1.05-I21)*0.89-J21</f>
        <v>0.13942518569711543</v>
      </c>
      <c r="L21" s="55" t="s">
        <v>21</v>
      </c>
      <c r="M21" s="37"/>
      <c r="N21" s="42"/>
    </row>
    <row r="22" spans="1:14" s="43" customFormat="1" ht="22.5" customHeight="1" thickBot="1" x14ac:dyDescent="0.3">
      <c r="A22" s="41">
        <v>16</v>
      </c>
      <c r="B22" s="58" t="s">
        <v>42</v>
      </c>
      <c r="C22" s="58" t="s">
        <v>43</v>
      </c>
      <c r="D22" s="58" t="s">
        <v>45</v>
      </c>
      <c r="E22" s="58" t="s">
        <v>28</v>
      </c>
      <c r="F22" s="60">
        <v>0.63</v>
      </c>
      <c r="G22" s="60">
        <v>0.63</v>
      </c>
      <c r="H22" s="60"/>
      <c r="I22" s="61">
        <f>(((853+1141+493+951+14093+20065+11293+21739)/832)*0.89)/1000</f>
        <v>7.5551586538461543E-2</v>
      </c>
      <c r="J22" s="71">
        <v>0</v>
      </c>
      <c r="K22" s="61">
        <f>(G22*1.05-I22)*0.89-J22</f>
        <v>0.52149408798076935</v>
      </c>
      <c r="L22" s="62" t="s">
        <v>21</v>
      </c>
      <c r="M22" s="37"/>
      <c r="N22" s="42"/>
    </row>
    <row r="23" spans="1:14" s="43" customFormat="1" ht="22.5" customHeight="1" thickBot="1" x14ac:dyDescent="0.3">
      <c r="A23" s="44">
        <v>17</v>
      </c>
      <c r="B23" s="72" t="s">
        <v>46</v>
      </c>
      <c r="C23" s="72" t="s">
        <v>47</v>
      </c>
      <c r="D23" s="72" t="s">
        <v>48</v>
      </c>
      <c r="E23" s="72" t="s">
        <v>20</v>
      </c>
      <c r="F23" s="73">
        <v>4</v>
      </c>
      <c r="G23" s="73">
        <v>2</v>
      </c>
      <c r="H23" s="73">
        <v>2</v>
      </c>
      <c r="I23" s="74">
        <f>(((273396+197136)/832)*0.89)/1000</f>
        <v>0.5033335096153847</v>
      </c>
      <c r="J23" s="35">
        <f>(80+50+25)/1000</f>
        <v>0.155</v>
      </c>
      <c r="K23" s="74">
        <f>(G23*1.05-I23)*0.89-J23</f>
        <v>1.2660331764423078</v>
      </c>
      <c r="L23" s="75" t="s">
        <v>21</v>
      </c>
    </row>
    <row r="24" spans="1:14" x14ac:dyDescent="0.25">
      <c r="A24" s="10"/>
      <c r="B24" s="11"/>
      <c r="C24" s="11"/>
      <c r="D24" s="12"/>
      <c r="E24" s="13"/>
      <c r="F24" s="14"/>
      <c r="G24" s="14"/>
      <c r="H24" s="14"/>
      <c r="I24" s="9"/>
      <c r="J24" s="15"/>
      <c r="K24" s="16"/>
      <c r="L24" s="17"/>
    </row>
    <row r="25" spans="1:14" ht="31.5" x14ac:dyDescent="0.5">
      <c r="A25" s="18" t="s">
        <v>49</v>
      </c>
      <c r="I25" s="19"/>
      <c r="J25" s="19"/>
    </row>
  </sheetData>
  <sheetProtection password="E9F3" sheet="1" objects="1" scenarios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2021-03-31T06:01:50Z</dcterms:modified>
</cp:coreProperties>
</file>