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J23" i="1" l="1"/>
  <c r="J16" i="1"/>
  <c r="I10" i="1"/>
  <c r="I16" i="1"/>
  <c r="I15" i="1"/>
  <c r="I14" i="1"/>
  <c r="I20" i="1"/>
  <c r="I19" i="1"/>
  <c r="I17" i="1"/>
  <c r="I18" i="1"/>
  <c r="I11" i="1"/>
  <c r="I13" i="1"/>
  <c r="I23" i="1"/>
  <c r="I22" i="1"/>
  <c r="I21" i="1"/>
  <c r="I12" i="1" l="1"/>
  <c r="I9" i="1"/>
  <c r="I8" i="1"/>
  <c r="I7" i="1"/>
  <c r="J14" i="1" l="1"/>
  <c r="K8" i="1" l="1"/>
  <c r="K23" i="1" l="1"/>
  <c r="K22" i="1"/>
  <c r="K21" i="1"/>
  <c r="K20" i="1"/>
  <c r="K19" i="1"/>
  <c r="K18" i="1"/>
  <c r="K17" i="1"/>
  <c r="K16" i="1"/>
  <c r="K15" i="1"/>
  <c r="K14" i="1"/>
  <c r="F14" i="1"/>
  <c r="K13" i="1"/>
  <c r="K12" i="1"/>
  <c r="K11" i="1"/>
  <c r="F11" i="1"/>
  <c r="K10" i="1"/>
  <c r="F10" i="1"/>
  <c r="K9" i="1"/>
  <c r="K7" i="1"/>
</calcChain>
</file>

<file path=xl/sharedStrings.xml><?xml version="1.0" encoding="utf-8"?>
<sst xmlns="http://schemas.openxmlformats.org/spreadsheetml/2006/main" count="93" uniqueCount="51">
  <si>
    <t>№ п/п</t>
  </si>
  <si>
    <t>Наименование присоединения</t>
  </si>
  <si>
    <t>Фидер</t>
  </si>
  <si>
    <t>ТП</t>
  </si>
  <si>
    <t>Класс напряжения</t>
  </si>
  <si>
    <t xml:space="preserve">Суммарная установленная мощность трансформаторов Sуст., в том числе с разбивкой по трансформаторам </t>
  </si>
  <si>
    <t xml:space="preserve">Суммарная полная мощность ЦП по результатам замеров максимума нагрузки </t>
  </si>
  <si>
    <t xml:space="preserve">Мощность по заключенным договорам на ТП 
</t>
  </si>
  <si>
    <t xml:space="preserve">Фактический резерв свободной мощности ЦП
</t>
  </si>
  <si>
    <t>Заключение по фактическому резерву свободной мощности</t>
  </si>
  <si>
    <t>∑Sуст</t>
  </si>
  <si>
    <t>Т-1</t>
  </si>
  <si>
    <t>Т-2</t>
  </si>
  <si>
    <t>МВА</t>
  </si>
  <si>
    <t>Sмакс, МВА</t>
  </si>
  <si>
    <t>Р, МВт</t>
  </si>
  <si>
    <t>Ррез, МВт</t>
  </si>
  <si>
    <t>ПС 110/10 кВ Промстройматериалы</t>
  </si>
  <si>
    <t>ф. 17</t>
  </si>
  <si>
    <t>КТП19</t>
  </si>
  <si>
    <t>10/0,4</t>
  </si>
  <si>
    <t>открыт</t>
  </si>
  <si>
    <t>ф. 18</t>
  </si>
  <si>
    <t>КТП18</t>
  </si>
  <si>
    <t>КПТСО58</t>
  </si>
  <si>
    <t>ПС 35/6 кВ Стекловолокно</t>
  </si>
  <si>
    <t>ф. 1, 9, 26</t>
  </si>
  <si>
    <t>ТП1</t>
  </si>
  <si>
    <t>6/0,4</t>
  </si>
  <si>
    <t>ТП3</t>
  </si>
  <si>
    <t>ТП4</t>
  </si>
  <si>
    <t>ТП11</t>
  </si>
  <si>
    <t>ТП12</t>
  </si>
  <si>
    <t>2БРТП №24</t>
  </si>
  <si>
    <t>2БКТП №52</t>
  </si>
  <si>
    <t>ПС 110/6кВ Судостроительная</t>
  </si>
  <si>
    <t>ф. 31,36</t>
  </si>
  <si>
    <t>ТП2</t>
  </si>
  <si>
    <t>ТП407</t>
  </si>
  <si>
    <t>КТП БЦ</t>
  </si>
  <si>
    <t>ф. 37</t>
  </si>
  <si>
    <t>КТП 935</t>
  </si>
  <si>
    <t>ПС 35/6кВ Трусовская</t>
  </si>
  <si>
    <t>ф. 10,17</t>
  </si>
  <si>
    <t>ТП 1026</t>
  </si>
  <si>
    <t>КТП 48</t>
  </si>
  <si>
    <t>ПС 110/10/6кВ Царевская</t>
  </si>
  <si>
    <t>ф.119,128</t>
  </si>
  <si>
    <t>2БКТП №48</t>
  </si>
  <si>
    <r>
      <rPr>
        <b/>
        <sz val="12"/>
        <color indexed="8"/>
        <rFont val="Times New Roman"/>
        <family val="1"/>
        <charset val="204"/>
      </rPr>
      <t>Примечание</t>
    </r>
    <r>
      <rPr>
        <sz val="12"/>
        <color indexed="8"/>
        <rFont val="Times New Roman"/>
        <family val="1"/>
        <charset val="204"/>
      </rPr>
      <t>: Центры питания 35 кВ и выше отсутствуют.</t>
    </r>
  </si>
  <si>
    <t xml:space="preserve">Сведения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35 кВ и выше, а также по центрам питания ниже 35 кВ ООО "НВСК"                             за 2 квартал 2021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</si>
</sst>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0.000"/>
    <numFmt numFmtId="165" formatCode="0.0000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9"/>
      <color indexed="8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24"/>
      <color rgb="FFFF0000"/>
      <name val="Calibri"/>
      <family val="2"/>
      <scheme val="minor"/>
    </font>
    <font>
      <i/>
      <sz val="11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/>
    <xf numFmtId="164" fontId="3" fillId="2" borderId="0" xfId="0" applyNumberFormat="1" applyFont="1" applyFill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0" fontId="0" fillId="0" borderId="0" xfId="0" applyBorder="1"/>
    <xf numFmtId="164" fontId="5" fillId="3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164" fontId="5" fillId="0" borderId="0" xfId="1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/>
    <xf numFmtId="0" fontId="10" fillId="0" borderId="0" xfId="0" applyFont="1"/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64" fontId="12" fillId="2" borderId="10" xfId="0" applyNumberFormat="1" applyFont="1" applyFill="1" applyBorder="1" applyAlignment="1">
      <alignment horizontal="center" vertical="center" wrapText="1"/>
    </xf>
    <xf numFmtId="164" fontId="12" fillId="2" borderId="10" xfId="0" applyNumberFormat="1" applyFont="1" applyFill="1" applyBorder="1" applyAlignment="1">
      <alignment horizontal="center" vertical="center"/>
    </xf>
    <xf numFmtId="2" fontId="11" fillId="0" borderId="4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top"/>
    </xf>
    <xf numFmtId="0" fontId="11" fillId="0" borderId="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1" fontId="12" fillId="2" borderId="3" xfId="0" applyNumberFormat="1" applyFont="1" applyFill="1" applyBorder="1" applyAlignment="1">
      <alignment horizontal="center" vertical="center" wrapText="1"/>
    </xf>
    <xf numFmtId="1" fontId="12" fillId="2" borderId="3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164" fontId="13" fillId="3" borderId="20" xfId="0" applyNumberFormat="1" applyFont="1" applyFill="1" applyBorder="1" applyAlignment="1" applyProtection="1">
      <alignment horizontal="center" vertical="center"/>
      <protection hidden="1"/>
    </xf>
    <xf numFmtId="164" fontId="13" fillId="3" borderId="27" xfId="0" applyNumberFormat="1" applyFont="1" applyFill="1" applyBorder="1" applyAlignment="1" applyProtection="1">
      <alignment horizontal="center" vertical="center"/>
      <protection hidden="1"/>
    </xf>
    <xf numFmtId="164" fontId="13" fillId="3" borderId="29" xfId="0" applyNumberFormat="1" applyFont="1" applyFill="1" applyBorder="1" applyAlignment="1" applyProtection="1">
      <alignment horizontal="center" vertical="center"/>
      <protection hidden="1"/>
    </xf>
    <xf numFmtId="164" fontId="13" fillId="3" borderId="20" xfId="1" applyNumberFormat="1" applyFont="1" applyFill="1" applyBorder="1" applyAlignment="1" applyProtection="1">
      <alignment horizontal="center" vertical="center"/>
      <protection hidden="1"/>
    </xf>
    <xf numFmtId="164" fontId="13" fillId="3" borderId="30" xfId="1" applyNumberFormat="1" applyFont="1" applyFill="1" applyBorder="1" applyAlignment="1" applyProtection="1">
      <alignment horizontal="center" vertical="center"/>
      <protection hidden="1"/>
    </xf>
    <xf numFmtId="0" fontId="13" fillId="3" borderId="2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 vertical="center"/>
    </xf>
    <xf numFmtId="0" fontId="13" fillId="3" borderId="27" xfId="0" applyFont="1" applyFill="1" applyBorder="1" applyAlignment="1">
      <alignment horizontal="center"/>
    </xf>
    <xf numFmtId="0" fontId="13" fillId="3" borderId="28" xfId="0" applyFont="1" applyFill="1" applyBorder="1" applyAlignment="1">
      <alignment horizontal="center" vertical="center"/>
    </xf>
    <xf numFmtId="0" fontId="13" fillId="3" borderId="29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top"/>
    </xf>
    <xf numFmtId="0" fontId="15" fillId="3" borderId="0" xfId="0" applyFont="1" applyFill="1" applyBorder="1"/>
    <xf numFmtId="0" fontId="15" fillId="3" borderId="0" xfId="0" applyFont="1" applyFill="1"/>
    <xf numFmtId="0" fontId="13" fillId="3" borderId="19" xfId="0" applyFont="1" applyFill="1" applyBorder="1" applyAlignment="1">
      <alignment horizontal="center" vertical="center" wrapText="1"/>
    </xf>
    <xf numFmtId="0" fontId="13" fillId="3" borderId="21" xfId="0" applyFont="1" applyFill="1" applyBorder="1" applyAlignment="1">
      <alignment horizontal="center" vertical="center"/>
    </xf>
    <xf numFmtId="0" fontId="13" fillId="3" borderId="22" xfId="0" applyFont="1" applyFill="1" applyBorder="1" applyAlignment="1">
      <alignment horizontal="center" vertical="center" wrapText="1"/>
    </xf>
    <xf numFmtId="164" fontId="13" fillId="3" borderId="23" xfId="1" applyNumberFormat="1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164" fontId="13" fillId="3" borderId="17" xfId="0" applyNumberFormat="1" applyFont="1" applyFill="1" applyBorder="1" applyAlignment="1" applyProtection="1">
      <alignment horizontal="center" vertical="center"/>
      <protection hidden="1"/>
    </xf>
    <xf numFmtId="164" fontId="13" fillId="3" borderId="17" xfId="1" applyNumberFormat="1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2" fontId="13" fillId="3" borderId="20" xfId="0" applyNumberFormat="1" applyFont="1" applyFill="1" applyBorder="1" applyAlignment="1">
      <alignment horizontal="center" vertical="center"/>
    </xf>
    <xf numFmtId="164" fontId="13" fillId="3" borderId="20" xfId="1" applyNumberFormat="1" applyFont="1" applyFill="1" applyBorder="1" applyAlignment="1">
      <alignment horizontal="center" vertical="center"/>
    </xf>
    <xf numFmtId="164" fontId="13" fillId="3" borderId="23" xfId="0" applyNumberFormat="1" applyFont="1" applyFill="1" applyBorder="1" applyAlignment="1">
      <alignment horizontal="center" vertical="center"/>
    </xf>
    <xf numFmtId="2" fontId="13" fillId="3" borderId="23" xfId="0" applyNumberFormat="1" applyFont="1" applyFill="1" applyBorder="1" applyAlignment="1">
      <alignment horizontal="center" vertical="center"/>
    </xf>
    <xf numFmtId="164" fontId="13" fillId="3" borderId="23" xfId="0" applyNumberFormat="1" applyFont="1" applyFill="1" applyBorder="1" applyAlignment="1" applyProtection="1">
      <alignment horizontal="center" vertical="center"/>
      <protection hidden="1"/>
    </xf>
    <xf numFmtId="0" fontId="13" fillId="3" borderId="24" xfId="0" applyFont="1" applyFill="1" applyBorder="1" applyAlignment="1">
      <alignment horizontal="center" vertical="center"/>
    </xf>
    <xf numFmtId="2" fontId="13" fillId="3" borderId="25" xfId="0" applyNumberFormat="1" applyFont="1" applyFill="1" applyBorder="1" applyAlignment="1">
      <alignment horizontal="center" vertical="center"/>
    </xf>
    <xf numFmtId="164" fontId="13" fillId="3" borderId="25" xfId="0" applyNumberFormat="1" applyFont="1" applyFill="1" applyBorder="1" applyAlignment="1" applyProtection="1">
      <alignment horizontal="center" vertical="center"/>
      <protection hidden="1"/>
    </xf>
    <xf numFmtId="0" fontId="13" fillId="3" borderId="26" xfId="0" applyFont="1" applyFill="1" applyBorder="1" applyAlignment="1">
      <alignment horizontal="center" vertical="center"/>
    </xf>
    <xf numFmtId="165" fontId="13" fillId="3" borderId="20" xfId="1" applyNumberFormat="1" applyFont="1" applyFill="1" applyBorder="1" applyAlignment="1">
      <alignment horizontal="center" vertical="center"/>
    </xf>
    <xf numFmtId="2" fontId="13" fillId="3" borderId="20" xfId="0" applyNumberFormat="1" applyFont="1" applyFill="1" applyBorder="1" applyAlignment="1">
      <alignment horizontal="center"/>
    </xf>
    <xf numFmtId="0" fontId="13" fillId="3" borderId="17" xfId="0" applyFont="1" applyFill="1" applyBorder="1" applyAlignment="1">
      <alignment horizontal="center"/>
    </xf>
    <xf numFmtId="164" fontId="13" fillId="3" borderId="17" xfId="1" applyNumberFormat="1" applyFont="1" applyFill="1" applyBorder="1" applyAlignment="1" applyProtection="1">
      <alignment horizontal="center" vertical="center"/>
      <protection hidden="1"/>
    </xf>
    <xf numFmtId="164" fontId="13" fillId="3" borderId="27" xfId="1" applyNumberFormat="1" applyFont="1" applyFill="1" applyBorder="1" applyAlignment="1" applyProtection="1">
      <alignment horizontal="center" vertical="center"/>
      <protection hidden="1"/>
    </xf>
    <xf numFmtId="164" fontId="13" fillId="3" borderId="23" xfId="1" applyNumberFormat="1" applyFont="1" applyFill="1" applyBorder="1" applyAlignment="1" applyProtection="1">
      <alignment horizontal="center" vertical="center"/>
      <protection hidden="1"/>
    </xf>
    <xf numFmtId="0" fontId="13" fillId="3" borderId="30" xfId="0" applyFont="1" applyFill="1" applyBorder="1" applyAlignment="1">
      <alignment horizontal="center" vertical="center" wrapText="1"/>
    </xf>
    <xf numFmtId="166" fontId="13" fillId="3" borderId="30" xfId="0" applyNumberFormat="1" applyFont="1" applyFill="1" applyBorder="1" applyAlignment="1">
      <alignment horizontal="center" vertical="center"/>
    </xf>
    <xf numFmtId="164" fontId="13" fillId="3" borderId="30" xfId="0" applyNumberFormat="1" applyFont="1" applyFill="1" applyBorder="1" applyAlignment="1" applyProtection="1">
      <alignment horizontal="center" vertical="center"/>
      <protection hidden="1"/>
    </xf>
    <xf numFmtId="0" fontId="13" fillId="3" borderId="31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center" vertical="center" wrapText="1"/>
    </xf>
    <xf numFmtId="0" fontId="13" fillId="3" borderId="27" xfId="0" applyFont="1" applyFill="1" applyBorder="1" applyAlignment="1">
      <alignment horizontal="center" vertical="center" wrapText="1"/>
    </xf>
    <xf numFmtId="0" fontId="13" fillId="3" borderId="23" xfId="0" applyFont="1" applyFill="1" applyBorder="1" applyAlignment="1">
      <alignment horizontal="center" vertical="center" wrapText="1"/>
    </xf>
    <xf numFmtId="0" fontId="13" fillId="3" borderId="25" xfId="0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center" vertical="center" wrapText="1"/>
    </xf>
    <xf numFmtId="0" fontId="13" fillId="3" borderId="27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164" fontId="12" fillId="2" borderId="3" xfId="0" applyNumberFormat="1" applyFont="1" applyFill="1" applyBorder="1" applyAlignment="1">
      <alignment horizontal="center" vertical="center" wrapText="1"/>
    </xf>
    <xf numFmtId="164" fontId="12" fillId="2" borderId="11" xfId="0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164" fontId="11" fillId="0" borderId="4" xfId="0" applyNumberFormat="1" applyFont="1" applyFill="1" applyBorder="1" applyAlignment="1">
      <alignment horizontal="center" vertical="center" wrapText="1"/>
    </xf>
    <xf numFmtId="164" fontId="11" fillId="0" borderId="5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horizontal="center" vertical="center" wrapText="1"/>
    </xf>
    <xf numFmtId="0" fontId="13" fillId="3" borderId="25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topLeftCell="A5" workbookViewId="0">
      <selection activeCell="O21" sqref="O21"/>
    </sheetView>
  </sheetViews>
  <sheetFormatPr defaultRowHeight="15" x14ac:dyDescent="0.25"/>
  <cols>
    <col min="2" max="2" width="24.5703125" customWidth="1"/>
    <col min="4" max="4" width="11.85546875" customWidth="1"/>
    <col min="5" max="5" width="10.5703125" customWidth="1"/>
    <col min="9" max="9" width="13.5703125" customWidth="1"/>
    <col min="10" max="10" width="14.140625" customWidth="1"/>
    <col min="11" max="11" width="11.42578125" customWidth="1"/>
    <col min="12" max="12" width="12.28515625" customWidth="1"/>
    <col min="13" max="13" width="13.85546875" customWidth="1"/>
    <col min="258" max="258" width="19.140625" customWidth="1"/>
    <col min="260" max="260" width="10.140625" customWidth="1"/>
    <col min="265" max="265" width="13.5703125" customWidth="1"/>
    <col min="266" max="266" width="11.5703125" customWidth="1"/>
    <col min="267" max="267" width="11.42578125" customWidth="1"/>
    <col min="269" max="269" width="13.85546875" customWidth="1"/>
    <col min="514" max="514" width="19.140625" customWidth="1"/>
    <col min="516" max="516" width="10.140625" customWidth="1"/>
    <col min="521" max="521" width="13.5703125" customWidth="1"/>
    <col min="522" max="522" width="11.5703125" customWidth="1"/>
    <col min="523" max="523" width="11.42578125" customWidth="1"/>
    <col min="525" max="525" width="13.85546875" customWidth="1"/>
    <col min="770" max="770" width="19.140625" customWidth="1"/>
    <col min="772" max="772" width="10.140625" customWidth="1"/>
    <col min="777" max="777" width="13.5703125" customWidth="1"/>
    <col min="778" max="778" width="11.5703125" customWidth="1"/>
    <col min="779" max="779" width="11.42578125" customWidth="1"/>
    <col min="781" max="781" width="13.85546875" customWidth="1"/>
    <col min="1026" max="1026" width="19.140625" customWidth="1"/>
    <col min="1028" max="1028" width="10.140625" customWidth="1"/>
    <col min="1033" max="1033" width="13.5703125" customWidth="1"/>
    <col min="1034" max="1034" width="11.5703125" customWidth="1"/>
    <col min="1035" max="1035" width="11.42578125" customWidth="1"/>
    <col min="1037" max="1037" width="13.85546875" customWidth="1"/>
    <col min="1282" max="1282" width="19.140625" customWidth="1"/>
    <col min="1284" max="1284" width="10.140625" customWidth="1"/>
    <col min="1289" max="1289" width="13.5703125" customWidth="1"/>
    <col min="1290" max="1290" width="11.5703125" customWidth="1"/>
    <col min="1291" max="1291" width="11.42578125" customWidth="1"/>
    <col min="1293" max="1293" width="13.85546875" customWidth="1"/>
    <col min="1538" max="1538" width="19.140625" customWidth="1"/>
    <col min="1540" max="1540" width="10.140625" customWidth="1"/>
    <col min="1545" max="1545" width="13.5703125" customWidth="1"/>
    <col min="1546" max="1546" width="11.5703125" customWidth="1"/>
    <col min="1547" max="1547" width="11.42578125" customWidth="1"/>
    <col min="1549" max="1549" width="13.85546875" customWidth="1"/>
    <col min="1794" max="1794" width="19.140625" customWidth="1"/>
    <col min="1796" max="1796" width="10.140625" customWidth="1"/>
    <col min="1801" max="1801" width="13.5703125" customWidth="1"/>
    <col min="1802" max="1802" width="11.5703125" customWidth="1"/>
    <col min="1803" max="1803" width="11.42578125" customWidth="1"/>
    <col min="1805" max="1805" width="13.85546875" customWidth="1"/>
    <col min="2050" max="2050" width="19.140625" customWidth="1"/>
    <col min="2052" max="2052" width="10.140625" customWidth="1"/>
    <col min="2057" max="2057" width="13.5703125" customWidth="1"/>
    <col min="2058" max="2058" width="11.5703125" customWidth="1"/>
    <col min="2059" max="2059" width="11.42578125" customWidth="1"/>
    <col min="2061" max="2061" width="13.85546875" customWidth="1"/>
    <col min="2306" max="2306" width="19.140625" customWidth="1"/>
    <col min="2308" max="2308" width="10.140625" customWidth="1"/>
    <col min="2313" max="2313" width="13.5703125" customWidth="1"/>
    <col min="2314" max="2314" width="11.5703125" customWidth="1"/>
    <col min="2315" max="2315" width="11.42578125" customWidth="1"/>
    <col min="2317" max="2317" width="13.85546875" customWidth="1"/>
    <col min="2562" max="2562" width="19.140625" customWidth="1"/>
    <col min="2564" max="2564" width="10.140625" customWidth="1"/>
    <col min="2569" max="2569" width="13.5703125" customWidth="1"/>
    <col min="2570" max="2570" width="11.5703125" customWidth="1"/>
    <col min="2571" max="2571" width="11.42578125" customWidth="1"/>
    <col min="2573" max="2573" width="13.85546875" customWidth="1"/>
    <col min="2818" max="2818" width="19.140625" customWidth="1"/>
    <col min="2820" max="2820" width="10.140625" customWidth="1"/>
    <col min="2825" max="2825" width="13.5703125" customWidth="1"/>
    <col min="2826" max="2826" width="11.5703125" customWidth="1"/>
    <col min="2827" max="2827" width="11.42578125" customWidth="1"/>
    <col min="2829" max="2829" width="13.85546875" customWidth="1"/>
    <col min="3074" max="3074" width="19.140625" customWidth="1"/>
    <col min="3076" max="3076" width="10.140625" customWidth="1"/>
    <col min="3081" max="3081" width="13.5703125" customWidth="1"/>
    <col min="3082" max="3082" width="11.5703125" customWidth="1"/>
    <col min="3083" max="3083" width="11.42578125" customWidth="1"/>
    <col min="3085" max="3085" width="13.85546875" customWidth="1"/>
    <col min="3330" max="3330" width="19.140625" customWidth="1"/>
    <col min="3332" max="3332" width="10.140625" customWidth="1"/>
    <col min="3337" max="3337" width="13.5703125" customWidth="1"/>
    <col min="3338" max="3338" width="11.5703125" customWidth="1"/>
    <col min="3339" max="3339" width="11.42578125" customWidth="1"/>
    <col min="3341" max="3341" width="13.85546875" customWidth="1"/>
    <col min="3586" max="3586" width="19.140625" customWidth="1"/>
    <col min="3588" max="3588" width="10.140625" customWidth="1"/>
    <col min="3593" max="3593" width="13.5703125" customWidth="1"/>
    <col min="3594" max="3594" width="11.5703125" customWidth="1"/>
    <col min="3595" max="3595" width="11.42578125" customWidth="1"/>
    <col min="3597" max="3597" width="13.85546875" customWidth="1"/>
    <col min="3842" max="3842" width="19.140625" customWidth="1"/>
    <col min="3844" max="3844" width="10.140625" customWidth="1"/>
    <col min="3849" max="3849" width="13.5703125" customWidth="1"/>
    <col min="3850" max="3850" width="11.5703125" customWidth="1"/>
    <col min="3851" max="3851" width="11.42578125" customWidth="1"/>
    <col min="3853" max="3853" width="13.85546875" customWidth="1"/>
    <col min="4098" max="4098" width="19.140625" customWidth="1"/>
    <col min="4100" max="4100" width="10.140625" customWidth="1"/>
    <col min="4105" max="4105" width="13.5703125" customWidth="1"/>
    <col min="4106" max="4106" width="11.5703125" customWidth="1"/>
    <col min="4107" max="4107" width="11.42578125" customWidth="1"/>
    <col min="4109" max="4109" width="13.85546875" customWidth="1"/>
    <col min="4354" max="4354" width="19.140625" customWidth="1"/>
    <col min="4356" max="4356" width="10.140625" customWidth="1"/>
    <col min="4361" max="4361" width="13.5703125" customWidth="1"/>
    <col min="4362" max="4362" width="11.5703125" customWidth="1"/>
    <col min="4363" max="4363" width="11.42578125" customWidth="1"/>
    <col min="4365" max="4365" width="13.85546875" customWidth="1"/>
    <col min="4610" max="4610" width="19.140625" customWidth="1"/>
    <col min="4612" max="4612" width="10.140625" customWidth="1"/>
    <col min="4617" max="4617" width="13.5703125" customWidth="1"/>
    <col min="4618" max="4618" width="11.5703125" customWidth="1"/>
    <col min="4619" max="4619" width="11.42578125" customWidth="1"/>
    <col min="4621" max="4621" width="13.85546875" customWidth="1"/>
    <col min="4866" max="4866" width="19.140625" customWidth="1"/>
    <col min="4868" max="4868" width="10.140625" customWidth="1"/>
    <col min="4873" max="4873" width="13.5703125" customWidth="1"/>
    <col min="4874" max="4874" width="11.5703125" customWidth="1"/>
    <col min="4875" max="4875" width="11.42578125" customWidth="1"/>
    <col min="4877" max="4877" width="13.85546875" customWidth="1"/>
    <col min="5122" max="5122" width="19.140625" customWidth="1"/>
    <col min="5124" max="5124" width="10.140625" customWidth="1"/>
    <col min="5129" max="5129" width="13.5703125" customWidth="1"/>
    <col min="5130" max="5130" width="11.5703125" customWidth="1"/>
    <col min="5131" max="5131" width="11.42578125" customWidth="1"/>
    <col min="5133" max="5133" width="13.85546875" customWidth="1"/>
    <col min="5378" max="5378" width="19.140625" customWidth="1"/>
    <col min="5380" max="5380" width="10.140625" customWidth="1"/>
    <col min="5385" max="5385" width="13.5703125" customWidth="1"/>
    <col min="5386" max="5386" width="11.5703125" customWidth="1"/>
    <col min="5387" max="5387" width="11.42578125" customWidth="1"/>
    <col min="5389" max="5389" width="13.85546875" customWidth="1"/>
    <col min="5634" max="5634" width="19.140625" customWidth="1"/>
    <col min="5636" max="5636" width="10.140625" customWidth="1"/>
    <col min="5641" max="5641" width="13.5703125" customWidth="1"/>
    <col min="5642" max="5642" width="11.5703125" customWidth="1"/>
    <col min="5643" max="5643" width="11.42578125" customWidth="1"/>
    <col min="5645" max="5645" width="13.85546875" customWidth="1"/>
    <col min="5890" max="5890" width="19.140625" customWidth="1"/>
    <col min="5892" max="5892" width="10.140625" customWidth="1"/>
    <col min="5897" max="5897" width="13.5703125" customWidth="1"/>
    <col min="5898" max="5898" width="11.5703125" customWidth="1"/>
    <col min="5899" max="5899" width="11.42578125" customWidth="1"/>
    <col min="5901" max="5901" width="13.85546875" customWidth="1"/>
    <col min="6146" max="6146" width="19.140625" customWidth="1"/>
    <col min="6148" max="6148" width="10.140625" customWidth="1"/>
    <col min="6153" max="6153" width="13.5703125" customWidth="1"/>
    <col min="6154" max="6154" width="11.5703125" customWidth="1"/>
    <col min="6155" max="6155" width="11.42578125" customWidth="1"/>
    <col min="6157" max="6157" width="13.85546875" customWidth="1"/>
    <col min="6402" max="6402" width="19.140625" customWidth="1"/>
    <col min="6404" max="6404" width="10.140625" customWidth="1"/>
    <col min="6409" max="6409" width="13.5703125" customWidth="1"/>
    <col min="6410" max="6410" width="11.5703125" customWidth="1"/>
    <col min="6411" max="6411" width="11.42578125" customWidth="1"/>
    <col min="6413" max="6413" width="13.85546875" customWidth="1"/>
    <col min="6658" max="6658" width="19.140625" customWidth="1"/>
    <col min="6660" max="6660" width="10.140625" customWidth="1"/>
    <col min="6665" max="6665" width="13.5703125" customWidth="1"/>
    <col min="6666" max="6666" width="11.5703125" customWidth="1"/>
    <col min="6667" max="6667" width="11.42578125" customWidth="1"/>
    <col min="6669" max="6669" width="13.85546875" customWidth="1"/>
    <col min="6914" max="6914" width="19.140625" customWidth="1"/>
    <col min="6916" max="6916" width="10.140625" customWidth="1"/>
    <col min="6921" max="6921" width="13.5703125" customWidth="1"/>
    <col min="6922" max="6922" width="11.5703125" customWidth="1"/>
    <col min="6923" max="6923" width="11.42578125" customWidth="1"/>
    <col min="6925" max="6925" width="13.85546875" customWidth="1"/>
    <col min="7170" max="7170" width="19.140625" customWidth="1"/>
    <col min="7172" max="7172" width="10.140625" customWidth="1"/>
    <col min="7177" max="7177" width="13.5703125" customWidth="1"/>
    <col min="7178" max="7178" width="11.5703125" customWidth="1"/>
    <col min="7179" max="7179" width="11.42578125" customWidth="1"/>
    <col min="7181" max="7181" width="13.85546875" customWidth="1"/>
    <col min="7426" max="7426" width="19.140625" customWidth="1"/>
    <col min="7428" max="7428" width="10.140625" customWidth="1"/>
    <col min="7433" max="7433" width="13.5703125" customWidth="1"/>
    <col min="7434" max="7434" width="11.5703125" customWidth="1"/>
    <col min="7435" max="7435" width="11.42578125" customWidth="1"/>
    <col min="7437" max="7437" width="13.85546875" customWidth="1"/>
    <col min="7682" max="7682" width="19.140625" customWidth="1"/>
    <col min="7684" max="7684" width="10.140625" customWidth="1"/>
    <col min="7689" max="7689" width="13.5703125" customWidth="1"/>
    <col min="7690" max="7690" width="11.5703125" customWidth="1"/>
    <col min="7691" max="7691" width="11.42578125" customWidth="1"/>
    <col min="7693" max="7693" width="13.85546875" customWidth="1"/>
    <col min="7938" max="7938" width="19.140625" customWidth="1"/>
    <col min="7940" max="7940" width="10.140625" customWidth="1"/>
    <col min="7945" max="7945" width="13.5703125" customWidth="1"/>
    <col min="7946" max="7946" width="11.5703125" customWidth="1"/>
    <col min="7947" max="7947" width="11.42578125" customWidth="1"/>
    <col min="7949" max="7949" width="13.85546875" customWidth="1"/>
    <col min="8194" max="8194" width="19.140625" customWidth="1"/>
    <col min="8196" max="8196" width="10.140625" customWidth="1"/>
    <col min="8201" max="8201" width="13.5703125" customWidth="1"/>
    <col min="8202" max="8202" width="11.5703125" customWidth="1"/>
    <col min="8203" max="8203" width="11.42578125" customWidth="1"/>
    <col min="8205" max="8205" width="13.85546875" customWidth="1"/>
    <col min="8450" max="8450" width="19.140625" customWidth="1"/>
    <col min="8452" max="8452" width="10.140625" customWidth="1"/>
    <col min="8457" max="8457" width="13.5703125" customWidth="1"/>
    <col min="8458" max="8458" width="11.5703125" customWidth="1"/>
    <col min="8459" max="8459" width="11.42578125" customWidth="1"/>
    <col min="8461" max="8461" width="13.85546875" customWidth="1"/>
    <col min="8706" max="8706" width="19.140625" customWidth="1"/>
    <col min="8708" max="8708" width="10.140625" customWidth="1"/>
    <col min="8713" max="8713" width="13.5703125" customWidth="1"/>
    <col min="8714" max="8714" width="11.5703125" customWidth="1"/>
    <col min="8715" max="8715" width="11.42578125" customWidth="1"/>
    <col min="8717" max="8717" width="13.85546875" customWidth="1"/>
    <col min="8962" max="8962" width="19.140625" customWidth="1"/>
    <col min="8964" max="8964" width="10.140625" customWidth="1"/>
    <col min="8969" max="8969" width="13.5703125" customWidth="1"/>
    <col min="8970" max="8970" width="11.5703125" customWidth="1"/>
    <col min="8971" max="8971" width="11.42578125" customWidth="1"/>
    <col min="8973" max="8973" width="13.85546875" customWidth="1"/>
    <col min="9218" max="9218" width="19.140625" customWidth="1"/>
    <col min="9220" max="9220" width="10.140625" customWidth="1"/>
    <col min="9225" max="9225" width="13.5703125" customWidth="1"/>
    <col min="9226" max="9226" width="11.5703125" customWidth="1"/>
    <col min="9227" max="9227" width="11.42578125" customWidth="1"/>
    <col min="9229" max="9229" width="13.85546875" customWidth="1"/>
    <col min="9474" max="9474" width="19.140625" customWidth="1"/>
    <col min="9476" max="9476" width="10.140625" customWidth="1"/>
    <col min="9481" max="9481" width="13.5703125" customWidth="1"/>
    <col min="9482" max="9482" width="11.5703125" customWidth="1"/>
    <col min="9483" max="9483" width="11.42578125" customWidth="1"/>
    <col min="9485" max="9485" width="13.85546875" customWidth="1"/>
    <col min="9730" max="9730" width="19.140625" customWidth="1"/>
    <col min="9732" max="9732" width="10.140625" customWidth="1"/>
    <col min="9737" max="9737" width="13.5703125" customWidth="1"/>
    <col min="9738" max="9738" width="11.5703125" customWidth="1"/>
    <col min="9739" max="9739" width="11.42578125" customWidth="1"/>
    <col min="9741" max="9741" width="13.85546875" customWidth="1"/>
    <col min="9986" max="9986" width="19.140625" customWidth="1"/>
    <col min="9988" max="9988" width="10.140625" customWidth="1"/>
    <col min="9993" max="9993" width="13.5703125" customWidth="1"/>
    <col min="9994" max="9994" width="11.5703125" customWidth="1"/>
    <col min="9995" max="9995" width="11.42578125" customWidth="1"/>
    <col min="9997" max="9997" width="13.85546875" customWidth="1"/>
    <col min="10242" max="10242" width="19.140625" customWidth="1"/>
    <col min="10244" max="10244" width="10.140625" customWidth="1"/>
    <col min="10249" max="10249" width="13.5703125" customWidth="1"/>
    <col min="10250" max="10250" width="11.5703125" customWidth="1"/>
    <col min="10251" max="10251" width="11.42578125" customWidth="1"/>
    <col min="10253" max="10253" width="13.85546875" customWidth="1"/>
    <col min="10498" max="10498" width="19.140625" customWidth="1"/>
    <col min="10500" max="10500" width="10.140625" customWidth="1"/>
    <col min="10505" max="10505" width="13.5703125" customWidth="1"/>
    <col min="10506" max="10506" width="11.5703125" customWidth="1"/>
    <col min="10507" max="10507" width="11.42578125" customWidth="1"/>
    <col min="10509" max="10509" width="13.85546875" customWidth="1"/>
    <col min="10754" max="10754" width="19.140625" customWidth="1"/>
    <col min="10756" max="10756" width="10.140625" customWidth="1"/>
    <col min="10761" max="10761" width="13.5703125" customWidth="1"/>
    <col min="10762" max="10762" width="11.5703125" customWidth="1"/>
    <col min="10763" max="10763" width="11.42578125" customWidth="1"/>
    <col min="10765" max="10765" width="13.85546875" customWidth="1"/>
    <col min="11010" max="11010" width="19.140625" customWidth="1"/>
    <col min="11012" max="11012" width="10.140625" customWidth="1"/>
    <col min="11017" max="11017" width="13.5703125" customWidth="1"/>
    <col min="11018" max="11018" width="11.5703125" customWidth="1"/>
    <col min="11019" max="11019" width="11.42578125" customWidth="1"/>
    <col min="11021" max="11021" width="13.85546875" customWidth="1"/>
    <col min="11266" max="11266" width="19.140625" customWidth="1"/>
    <col min="11268" max="11268" width="10.140625" customWidth="1"/>
    <col min="11273" max="11273" width="13.5703125" customWidth="1"/>
    <col min="11274" max="11274" width="11.5703125" customWidth="1"/>
    <col min="11275" max="11275" width="11.42578125" customWidth="1"/>
    <col min="11277" max="11277" width="13.85546875" customWidth="1"/>
    <col min="11522" max="11522" width="19.140625" customWidth="1"/>
    <col min="11524" max="11524" width="10.140625" customWidth="1"/>
    <col min="11529" max="11529" width="13.5703125" customWidth="1"/>
    <col min="11530" max="11530" width="11.5703125" customWidth="1"/>
    <col min="11531" max="11531" width="11.42578125" customWidth="1"/>
    <col min="11533" max="11533" width="13.85546875" customWidth="1"/>
    <col min="11778" max="11778" width="19.140625" customWidth="1"/>
    <col min="11780" max="11780" width="10.140625" customWidth="1"/>
    <col min="11785" max="11785" width="13.5703125" customWidth="1"/>
    <col min="11786" max="11786" width="11.5703125" customWidth="1"/>
    <col min="11787" max="11787" width="11.42578125" customWidth="1"/>
    <col min="11789" max="11789" width="13.85546875" customWidth="1"/>
    <col min="12034" max="12034" width="19.140625" customWidth="1"/>
    <col min="12036" max="12036" width="10.140625" customWidth="1"/>
    <col min="12041" max="12041" width="13.5703125" customWidth="1"/>
    <col min="12042" max="12042" width="11.5703125" customWidth="1"/>
    <col min="12043" max="12043" width="11.42578125" customWidth="1"/>
    <col min="12045" max="12045" width="13.85546875" customWidth="1"/>
    <col min="12290" max="12290" width="19.140625" customWidth="1"/>
    <col min="12292" max="12292" width="10.140625" customWidth="1"/>
    <col min="12297" max="12297" width="13.5703125" customWidth="1"/>
    <col min="12298" max="12298" width="11.5703125" customWidth="1"/>
    <col min="12299" max="12299" width="11.42578125" customWidth="1"/>
    <col min="12301" max="12301" width="13.85546875" customWidth="1"/>
    <col min="12546" max="12546" width="19.140625" customWidth="1"/>
    <col min="12548" max="12548" width="10.140625" customWidth="1"/>
    <col min="12553" max="12553" width="13.5703125" customWidth="1"/>
    <col min="12554" max="12554" width="11.5703125" customWidth="1"/>
    <col min="12555" max="12555" width="11.42578125" customWidth="1"/>
    <col min="12557" max="12557" width="13.85546875" customWidth="1"/>
    <col min="12802" max="12802" width="19.140625" customWidth="1"/>
    <col min="12804" max="12804" width="10.140625" customWidth="1"/>
    <col min="12809" max="12809" width="13.5703125" customWidth="1"/>
    <col min="12810" max="12810" width="11.5703125" customWidth="1"/>
    <col min="12811" max="12811" width="11.42578125" customWidth="1"/>
    <col min="12813" max="12813" width="13.85546875" customWidth="1"/>
    <col min="13058" max="13058" width="19.140625" customWidth="1"/>
    <col min="13060" max="13060" width="10.140625" customWidth="1"/>
    <col min="13065" max="13065" width="13.5703125" customWidth="1"/>
    <col min="13066" max="13066" width="11.5703125" customWidth="1"/>
    <col min="13067" max="13067" width="11.42578125" customWidth="1"/>
    <col min="13069" max="13069" width="13.85546875" customWidth="1"/>
    <col min="13314" max="13314" width="19.140625" customWidth="1"/>
    <col min="13316" max="13316" width="10.140625" customWidth="1"/>
    <col min="13321" max="13321" width="13.5703125" customWidth="1"/>
    <col min="13322" max="13322" width="11.5703125" customWidth="1"/>
    <col min="13323" max="13323" width="11.42578125" customWidth="1"/>
    <col min="13325" max="13325" width="13.85546875" customWidth="1"/>
    <col min="13570" max="13570" width="19.140625" customWidth="1"/>
    <col min="13572" max="13572" width="10.140625" customWidth="1"/>
    <col min="13577" max="13577" width="13.5703125" customWidth="1"/>
    <col min="13578" max="13578" width="11.5703125" customWidth="1"/>
    <col min="13579" max="13579" width="11.42578125" customWidth="1"/>
    <col min="13581" max="13581" width="13.85546875" customWidth="1"/>
    <col min="13826" max="13826" width="19.140625" customWidth="1"/>
    <col min="13828" max="13828" width="10.140625" customWidth="1"/>
    <col min="13833" max="13833" width="13.5703125" customWidth="1"/>
    <col min="13834" max="13834" width="11.5703125" customWidth="1"/>
    <col min="13835" max="13835" width="11.42578125" customWidth="1"/>
    <col min="13837" max="13837" width="13.85546875" customWidth="1"/>
    <col min="14082" max="14082" width="19.140625" customWidth="1"/>
    <col min="14084" max="14084" width="10.140625" customWidth="1"/>
    <col min="14089" max="14089" width="13.5703125" customWidth="1"/>
    <col min="14090" max="14090" width="11.5703125" customWidth="1"/>
    <col min="14091" max="14091" width="11.42578125" customWidth="1"/>
    <col min="14093" max="14093" width="13.85546875" customWidth="1"/>
    <col min="14338" max="14338" width="19.140625" customWidth="1"/>
    <col min="14340" max="14340" width="10.140625" customWidth="1"/>
    <col min="14345" max="14345" width="13.5703125" customWidth="1"/>
    <col min="14346" max="14346" width="11.5703125" customWidth="1"/>
    <col min="14347" max="14347" width="11.42578125" customWidth="1"/>
    <col min="14349" max="14349" width="13.85546875" customWidth="1"/>
    <col min="14594" max="14594" width="19.140625" customWidth="1"/>
    <col min="14596" max="14596" width="10.140625" customWidth="1"/>
    <col min="14601" max="14601" width="13.5703125" customWidth="1"/>
    <col min="14602" max="14602" width="11.5703125" customWidth="1"/>
    <col min="14603" max="14603" width="11.42578125" customWidth="1"/>
    <col min="14605" max="14605" width="13.85546875" customWidth="1"/>
    <col min="14850" max="14850" width="19.140625" customWidth="1"/>
    <col min="14852" max="14852" width="10.140625" customWidth="1"/>
    <col min="14857" max="14857" width="13.5703125" customWidth="1"/>
    <col min="14858" max="14858" width="11.5703125" customWidth="1"/>
    <col min="14859" max="14859" width="11.42578125" customWidth="1"/>
    <col min="14861" max="14861" width="13.85546875" customWidth="1"/>
    <col min="15106" max="15106" width="19.140625" customWidth="1"/>
    <col min="15108" max="15108" width="10.140625" customWidth="1"/>
    <col min="15113" max="15113" width="13.5703125" customWidth="1"/>
    <col min="15114" max="15114" width="11.5703125" customWidth="1"/>
    <col min="15115" max="15115" width="11.42578125" customWidth="1"/>
    <col min="15117" max="15117" width="13.85546875" customWidth="1"/>
    <col min="15362" max="15362" width="19.140625" customWidth="1"/>
    <col min="15364" max="15364" width="10.140625" customWidth="1"/>
    <col min="15369" max="15369" width="13.5703125" customWidth="1"/>
    <col min="15370" max="15370" width="11.5703125" customWidth="1"/>
    <col min="15371" max="15371" width="11.42578125" customWidth="1"/>
    <col min="15373" max="15373" width="13.85546875" customWidth="1"/>
    <col min="15618" max="15618" width="19.140625" customWidth="1"/>
    <col min="15620" max="15620" width="10.140625" customWidth="1"/>
    <col min="15625" max="15625" width="13.5703125" customWidth="1"/>
    <col min="15626" max="15626" width="11.5703125" customWidth="1"/>
    <col min="15627" max="15627" width="11.42578125" customWidth="1"/>
    <col min="15629" max="15629" width="13.85546875" customWidth="1"/>
    <col min="15874" max="15874" width="19.140625" customWidth="1"/>
    <col min="15876" max="15876" width="10.140625" customWidth="1"/>
    <col min="15881" max="15881" width="13.5703125" customWidth="1"/>
    <col min="15882" max="15882" width="11.5703125" customWidth="1"/>
    <col min="15883" max="15883" width="11.42578125" customWidth="1"/>
    <col min="15885" max="15885" width="13.85546875" customWidth="1"/>
    <col min="16130" max="16130" width="19.140625" customWidth="1"/>
    <col min="16132" max="16132" width="10.140625" customWidth="1"/>
    <col min="16137" max="16137" width="13.5703125" customWidth="1"/>
    <col min="16138" max="16138" width="11.5703125" customWidth="1"/>
    <col min="16139" max="16139" width="11.42578125" customWidth="1"/>
    <col min="16141" max="16141" width="13.85546875" customWidth="1"/>
  </cols>
  <sheetData>
    <row r="1" spans="1:15" ht="45.75" customHeight="1" x14ac:dyDescent="0.25">
      <c r="A1" s="79" t="s">
        <v>50</v>
      </c>
      <c r="B1" s="79"/>
      <c r="C1" s="79"/>
      <c r="D1" s="79"/>
      <c r="E1" s="79"/>
      <c r="F1" s="79"/>
      <c r="G1" s="79"/>
      <c r="H1" s="79"/>
      <c r="I1" s="80"/>
      <c r="J1" s="80"/>
      <c r="K1" s="79"/>
      <c r="L1" s="79"/>
    </row>
    <row r="2" spans="1:15" ht="15.75" thickBot="1" x14ac:dyDescent="0.3">
      <c r="A2" s="1"/>
      <c r="B2" s="2"/>
      <c r="C2" s="2"/>
      <c r="D2" s="2"/>
      <c r="E2" s="3"/>
      <c r="F2" s="4"/>
      <c r="G2" s="5"/>
      <c r="H2" s="5"/>
      <c r="I2" s="6"/>
      <c r="J2" s="6"/>
      <c r="K2" s="7"/>
      <c r="L2" s="2"/>
    </row>
    <row r="3" spans="1:15" ht="84" customHeight="1" thickBot="1" x14ac:dyDescent="0.3">
      <c r="A3" s="81" t="s">
        <v>0</v>
      </c>
      <c r="B3" s="84" t="s">
        <v>1</v>
      </c>
      <c r="C3" s="87" t="s">
        <v>2</v>
      </c>
      <c r="D3" s="87" t="s">
        <v>3</v>
      </c>
      <c r="E3" s="87" t="s">
        <v>4</v>
      </c>
      <c r="F3" s="90" t="s">
        <v>5</v>
      </c>
      <c r="G3" s="91"/>
      <c r="H3" s="91"/>
      <c r="I3" s="92" t="s">
        <v>6</v>
      </c>
      <c r="J3" s="92" t="s">
        <v>7</v>
      </c>
      <c r="K3" s="94" t="s">
        <v>8</v>
      </c>
      <c r="L3" s="94" t="s">
        <v>9</v>
      </c>
    </row>
    <row r="4" spans="1:15" ht="45" customHeight="1" thickBot="1" x14ac:dyDescent="0.3">
      <c r="A4" s="82"/>
      <c r="B4" s="85"/>
      <c r="C4" s="88"/>
      <c r="D4" s="88"/>
      <c r="E4" s="88"/>
      <c r="F4" s="20" t="s">
        <v>10</v>
      </c>
      <c r="G4" s="21" t="s">
        <v>11</v>
      </c>
      <c r="H4" s="21" t="s">
        <v>12</v>
      </c>
      <c r="I4" s="93"/>
      <c r="J4" s="93"/>
      <c r="K4" s="95"/>
      <c r="L4" s="96"/>
    </row>
    <row r="5" spans="1:15" ht="26.25" customHeight="1" thickBot="1" x14ac:dyDescent="0.3">
      <c r="A5" s="83"/>
      <c r="B5" s="86"/>
      <c r="C5" s="89"/>
      <c r="D5" s="89"/>
      <c r="E5" s="89"/>
      <c r="F5" s="97" t="s">
        <v>13</v>
      </c>
      <c r="G5" s="98"/>
      <c r="H5" s="98"/>
      <c r="I5" s="22" t="s">
        <v>14</v>
      </c>
      <c r="J5" s="23" t="s">
        <v>15</v>
      </c>
      <c r="K5" s="24" t="s">
        <v>16</v>
      </c>
      <c r="L5" s="95"/>
    </row>
    <row r="6" spans="1:15" ht="15.75" thickBot="1" x14ac:dyDescent="0.3">
      <c r="A6" s="25">
        <v>1</v>
      </c>
      <c r="B6" s="26">
        <v>2</v>
      </c>
      <c r="C6" s="27">
        <v>3</v>
      </c>
      <c r="D6" s="27">
        <v>4</v>
      </c>
      <c r="E6" s="27">
        <v>5</v>
      </c>
      <c r="F6" s="99">
        <v>6</v>
      </c>
      <c r="G6" s="100"/>
      <c r="H6" s="100"/>
      <c r="I6" s="28">
        <v>7</v>
      </c>
      <c r="J6" s="29">
        <v>8</v>
      </c>
      <c r="K6" s="27">
        <v>9</v>
      </c>
      <c r="L6" s="30">
        <v>10</v>
      </c>
      <c r="O6" s="8"/>
    </row>
    <row r="7" spans="1:15" s="43" customFormat="1" ht="22.5" customHeight="1" x14ac:dyDescent="0.25">
      <c r="A7" s="41">
        <v>1</v>
      </c>
      <c r="B7" s="76" t="s">
        <v>17</v>
      </c>
      <c r="C7" s="71" t="s">
        <v>18</v>
      </c>
      <c r="D7" s="71" t="s">
        <v>19</v>
      </c>
      <c r="E7" s="71" t="s">
        <v>20</v>
      </c>
      <c r="F7" s="48">
        <v>0.4</v>
      </c>
      <c r="G7" s="48">
        <v>0.4</v>
      </c>
      <c r="H7" s="48"/>
      <c r="I7" s="49">
        <f>(((113+13)/832)*0.89)/1000</f>
        <v>1.3478365384615384E-4</v>
      </c>
      <c r="J7" s="50">
        <v>0</v>
      </c>
      <c r="K7" s="49">
        <f>(G7-I7)*0.89-J7</f>
        <v>0.35588004254807692</v>
      </c>
      <c r="L7" s="51" t="s">
        <v>21</v>
      </c>
      <c r="M7" s="37"/>
      <c r="N7" s="42"/>
      <c r="O7" s="42"/>
    </row>
    <row r="8" spans="1:15" s="43" customFormat="1" ht="22.5" customHeight="1" x14ac:dyDescent="0.25">
      <c r="A8" s="44">
        <v>2</v>
      </c>
      <c r="B8" s="77"/>
      <c r="C8" s="72" t="s">
        <v>22</v>
      </c>
      <c r="D8" s="72" t="s">
        <v>23</v>
      </c>
      <c r="E8" s="72" t="s">
        <v>20</v>
      </c>
      <c r="F8" s="52">
        <v>0.16</v>
      </c>
      <c r="G8" s="52">
        <v>0.16</v>
      </c>
      <c r="H8" s="52"/>
      <c r="I8" s="31">
        <f>(((553+3868+373+4168)/832)*0.89)/1000</f>
        <v>9.5867548076923065E-3</v>
      </c>
      <c r="J8" s="53">
        <v>0</v>
      </c>
      <c r="K8" s="31">
        <f>(G8-I8)*0.89-J8</f>
        <v>0.13386778822115386</v>
      </c>
      <c r="L8" s="45" t="s">
        <v>21</v>
      </c>
      <c r="M8" s="37"/>
      <c r="N8" s="42"/>
      <c r="O8" s="9"/>
    </row>
    <row r="9" spans="1:15" s="43" customFormat="1" ht="22.5" customHeight="1" thickBot="1" x14ac:dyDescent="0.3">
      <c r="A9" s="46">
        <v>3</v>
      </c>
      <c r="B9" s="101"/>
      <c r="C9" s="74" t="s">
        <v>22</v>
      </c>
      <c r="D9" s="74" t="s">
        <v>24</v>
      </c>
      <c r="E9" s="74" t="s">
        <v>20</v>
      </c>
      <c r="F9" s="54">
        <v>4.0000000000000001E-3</v>
      </c>
      <c r="G9" s="54">
        <v>4.0000000000000001E-3</v>
      </c>
      <c r="H9" s="55"/>
      <c r="I9" s="56">
        <f>(((958+1103)/832)*0.89)/1000</f>
        <v>2.204675480769231E-3</v>
      </c>
      <c r="J9" s="53">
        <v>0</v>
      </c>
      <c r="K9" s="56">
        <f>(G9-I9)*0.89-J9</f>
        <v>1.5978388221153845E-3</v>
      </c>
      <c r="L9" s="57" t="s">
        <v>21</v>
      </c>
      <c r="M9" s="37"/>
      <c r="N9" s="42"/>
      <c r="O9" s="42"/>
    </row>
    <row r="10" spans="1:15" s="43" customFormat="1" ht="22.5" customHeight="1" x14ac:dyDescent="0.25">
      <c r="A10" s="41">
        <v>4</v>
      </c>
      <c r="B10" s="102" t="s">
        <v>25</v>
      </c>
      <c r="C10" s="75" t="s">
        <v>26</v>
      </c>
      <c r="D10" s="75" t="s">
        <v>27</v>
      </c>
      <c r="E10" s="75" t="s">
        <v>28</v>
      </c>
      <c r="F10" s="58">
        <f>G10+H10</f>
        <v>1.63</v>
      </c>
      <c r="G10" s="58">
        <v>1</v>
      </c>
      <c r="H10" s="58">
        <v>0.63</v>
      </c>
      <c r="I10" s="59">
        <f>(((38+16410+38+12750+1000+40000+8552+35082+20+20+1297+1297+13+13+20000+16873+13093+12313+675+728)/832)*0.89)/1000</f>
        <v>0.19277485576923079</v>
      </c>
      <c r="J10" s="50">
        <v>0</v>
      </c>
      <c r="K10" s="59">
        <f>(H10*1.05-I10)*0.89-J10</f>
        <v>0.41716537836538464</v>
      </c>
      <c r="L10" s="60" t="s">
        <v>21</v>
      </c>
      <c r="M10" s="37"/>
      <c r="N10" s="42"/>
      <c r="O10" s="42"/>
    </row>
    <row r="11" spans="1:15" s="43" customFormat="1" ht="22.5" customHeight="1" x14ac:dyDescent="0.25">
      <c r="A11" s="44">
        <v>5</v>
      </c>
      <c r="B11" s="77"/>
      <c r="C11" s="72" t="s">
        <v>26</v>
      </c>
      <c r="D11" s="72" t="s">
        <v>29</v>
      </c>
      <c r="E11" s="72" t="s">
        <v>28</v>
      </c>
      <c r="F11" s="52">
        <f>G11+H11</f>
        <v>1.19</v>
      </c>
      <c r="G11" s="52">
        <v>0.56000000000000005</v>
      </c>
      <c r="H11" s="52">
        <v>0.63</v>
      </c>
      <c r="I11" s="31">
        <f>(((37384+45576)/832)*0.89)/1000</f>
        <v>8.8743269230769237E-2</v>
      </c>
      <c r="J11" s="53">
        <v>0</v>
      </c>
      <c r="K11" s="31">
        <f>(G11*1.05-I11)*0.89-J11</f>
        <v>0.44433849038461543</v>
      </c>
      <c r="L11" s="45" t="s">
        <v>21</v>
      </c>
      <c r="M11" s="37"/>
      <c r="N11" s="42"/>
    </row>
    <row r="12" spans="1:15" s="43" customFormat="1" ht="22.5" customHeight="1" thickBot="1" x14ac:dyDescent="0.3">
      <c r="A12" s="46">
        <v>6</v>
      </c>
      <c r="B12" s="77"/>
      <c r="C12" s="72" t="s">
        <v>26</v>
      </c>
      <c r="D12" s="72" t="s">
        <v>30</v>
      </c>
      <c r="E12" s="72" t="s">
        <v>28</v>
      </c>
      <c r="F12" s="52">
        <v>0.63</v>
      </c>
      <c r="G12" s="52">
        <v>0.63</v>
      </c>
      <c r="H12" s="52"/>
      <c r="I12" s="31">
        <f>(((2293+4212+2173+5034+3159+13320+15120+823+246+870)/832)*0.89)/1000</f>
        <v>5.0543870192307695E-2</v>
      </c>
      <c r="J12" s="61">
        <v>0</v>
      </c>
      <c r="K12" s="31">
        <f>(G12-I12)*0.89-J12</f>
        <v>0.51571595552884619</v>
      </c>
      <c r="L12" s="45" t="s">
        <v>21</v>
      </c>
      <c r="M12" s="37"/>
      <c r="N12" s="42"/>
    </row>
    <row r="13" spans="1:15" s="43" customFormat="1" ht="22.5" customHeight="1" x14ac:dyDescent="0.25">
      <c r="A13" s="41">
        <v>7</v>
      </c>
      <c r="B13" s="77"/>
      <c r="C13" s="72" t="s">
        <v>26</v>
      </c>
      <c r="D13" s="36" t="s">
        <v>31</v>
      </c>
      <c r="E13" s="36" t="s">
        <v>28</v>
      </c>
      <c r="F13" s="62">
        <v>2</v>
      </c>
      <c r="G13" s="62">
        <v>1</v>
      </c>
      <c r="H13" s="62">
        <v>1</v>
      </c>
      <c r="I13" s="31">
        <f>(((3520+2280+325+421+5859+4877+936+40+665)/832)*0.89)/1000</f>
        <v>2.024215144230769E-2</v>
      </c>
      <c r="J13" s="34">
        <v>0</v>
      </c>
      <c r="K13" s="31">
        <f t="shared" ref="K13:K18" si="0">(G13*1.05-I13)*0.89-J13</f>
        <v>0.91648448521634618</v>
      </c>
      <c r="L13" s="45" t="s">
        <v>21</v>
      </c>
      <c r="M13" s="37"/>
      <c r="N13" s="42"/>
    </row>
    <row r="14" spans="1:15" s="43" customFormat="1" ht="22.5" customHeight="1" x14ac:dyDescent="0.25">
      <c r="A14" s="44">
        <v>8</v>
      </c>
      <c r="B14" s="77"/>
      <c r="C14" s="72" t="s">
        <v>26</v>
      </c>
      <c r="D14" s="72" t="s">
        <v>32</v>
      </c>
      <c r="E14" s="72" t="s">
        <v>28</v>
      </c>
      <c r="F14" s="36">
        <f>G14+H14</f>
        <v>1.26</v>
      </c>
      <c r="G14" s="36">
        <v>0.63</v>
      </c>
      <c r="H14" s="36">
        <v>0.63</v>
      </c>
      <c r="I14" s="31">
        <f>(((356+354+3120+4000+1480+6920+3160+11080+1640+6920+1568+1568+2238+2009+1251+1216+2261+3131+377+126+1359+23359+1784+304+304+601+472+3560+1033+285+524+276+1450+1083+5591+27+4051+84+122+236+103+522+860+200+27+5360+277+150+113+234+1215+551+59963+1060+657+72780)/832)*0.89)/1000</f>
        <v>0.26245586538461541</v>
      </c>
      <c r="J14" s="34">
        <f>15/1000</f>
        <v>1.4999999999999999E-2</v>
      </c>
      <c r="K14" s="31">
        <f t="shared" si="0"/>
        <v>0.34014927980769238</v>
      </c>
      <c r="L14" s="45" t="s">
        <v>21</v>
      </c>
      <c r="M14" s="37"/>
      <c r="N14" s="42"/>
    </row>
    <row r="15" spans="1:15" s="43" customFormat="1" ht="22.5" customHeight="1" thickBot="1" x14ac:dyDescent="0.3">
      <c r="A15" s="46">
        <v>9</v>
      </c>
      <c r="B15" s="78"/>
      <c r="C15" s="73" t="s">
        <v>26</v>
      </c>
      <c r="D15" s="73" t="s">
        <v>33</v>
      </c>
      <c r="E15" s="73" t="s">
        <v>28</v>
      </c>
      <c r="F15" s="38">
        <v>3.2</v>
      </c>
      <c r="G15" s="38">
        <v>1.6</v>
      </c>
      <c r="H15" s="38">
        <v>1.6</v>
      </c>
      <c r="I15" s="32">
        <f>(((9973+10213+733+733+16333+15853+1093+973+14413+2613+3453+3213+2493+14093+14413+15013+480+480+1440+1440+17173+30000+12960+12960+13200+13200+7470+7170+20000+14520+90+9270+12853+13093+12840+13080+6840+6810+37+1625+375+1505+380+1510+790+585+156+572+284)/832)*0.89)/1000</f>
        <v>0.38594764423076922</v>
      </c>
      <c r="J15" s="47">
        <v>2.1000000000000001E-2</v>
      </c>
      <c r="K15" s="31">
        <f t="shared" si="0"/>
        <v>1.1307065966346157</v>
      </c>
      <c r="L15" s="39" t="s">
        <v>21</v>
      </c>
      <c r="M15" s="37"/>
      <c r="N15" s="42"/>
    </row>
    <row r="16" spans="1:15" s="43" customFormat="1" ht="22.5" customHeight="1" thickBot="1" x14ac:dyDescent="0.3">
      <c r="A16" s="41">
        <v>10</v>
      </c>
      <c r="B16" s="40"/>
      <c r="C16" s="73" t="s">
        <v>26</v>
      </c>
      <c r="D16" s="73" t="s">
        <v>34</v>
      </c>
      <c r="E16" s="73" t="s">
        <v>28</v>
      </c>
      <c r="F16" s="38">
        <v>4</v>
      </c>
      <c r="G16" s="38">
        <v>2</v>
      </c>
      <c r="H16" s="38">
        <v>2</v>
      </c>
      <c r="I16" s="32">
        <f>(((6313+6133+18853+21133+667+653+6+6+7813+8293+16033+16213+851+6+6973+20000+2362+6+835+6+6673+16153+2365+6)/832)*0.89)/1000</f>
        <v>0.16939096153846153</v>
      </c>
      <c r="J16" s="35">
        <f>1300/1000</f>
        <v>1.3</v>
      </c>
      <c r="K16" s="33">
        <f>(G16*1.05-I16)*0.89-J16</f>
        <v>0.41824204423076927</v>
      </c>
      <c r="L16" s="39" t="s">
        <v>21</v>
      </c>
      <c r="M16" s="37"/>
      <c r="N16" s="42"/>
    </row>
    <row r="17" spans="1:14" s="43" customFormat="1" ht="22.5" customHeight="1" x14ac:dyDescent="0.25">
      <c r="A17" s="44">
        <v>11</v>
      </c>
      <c r="B17" s="76" t="s">
        <v>35</v>
      </c>
      <c r="C17" s="71" t="s">
        <v>36</v>
      </c>
      <c r="D17" s="71" t="s">
        <v>37</v>
      </c>
      <c r="E17" s="71" t="s">
        <v>28</v>
      </c>
      <c r="F17" s="63">
        <v>1.26</v>
      </c>
      <c r="G17" s="63">
        <v>0.63</v>
      </c>
      <c r="H17" s="63">
        <v>0.63</v>
      </c>
      <c r="I17" s="49">
        <f>(((1378+2401+15420+19350+2360+138+213+2320+333+263+6+27+3859+219+14+6462)/832)*0.89)/1000</f>
        <v>5.8580612980769241E-2</v>
      </c>
      <c r="J17" s="64">
        <v>0</v>
      </c>
      <c r="K17" s="49">
        <f t="shared" si="0"/>
        <v>0.53659825444711551</v>
      </c>
      <c r="L17" s="51" t="s">
        <v>21</v>
      </c>
      <c r="M17" s="37"/>
      <c r="N17" s="42"/>
    </row>
    <row r="18" spans="1:14" s="43" customFormat="1" ht="22.5" customHeight="1" thickBot="1" x14ac:dyDescent="0.3">
      <c r="A18" s="46">
        <v>12</v>
      </c>
      <c r="B18" s="77"/>
      <c r="C18" s="72" t="s">
        <v>36</v>
      </c>
      <c r="D18" s="72" t="s">
        <v>38</v>
      </c>
      <c r="E18" s="72" t="s">
        <v>28</v>
      </c>
      <c r="F18" s="36">
        <v>0.8</v>
      </c>
      <c r="G18" s="36">
        <v>0.63</v>
      </c>
      <c r="H18" s="36">
        <v>0.63</v>
      </c>
      <c r="I18" s="31">
        <f>(((1720+2070+2211+1450+1453+1200+53898+83044+3652+41+398+2160+484+1980+435+360+3173+133+3363+8960+6200+2418)/832)*0.89)/1000</f>
        <v>0.19340705528846153</v>
      </c>
      <c r="J18" s="34">
        <v>0.06</v>
      </c>
      <c r="K18" s="31">
        <f t="shared" si="0"/>
        <v>0.35660272079326932</v>
      </c>
      <c r="L18" s="45" t="s">
        <v>21</v>
      </c>
      <c r="M18" s="37"/>
      <c r="N18" s="42"/>
    </row>
    <row r="19" spans="1:14" s="43" customFormat="1" ht="22.5" customHeight="1" x14ac:dyDescent="0.25">
      <c r="A19" s="41">
        <v>13</v>
      </c>
      <c r="B19" s="77"/>
      <c r="C19" s="72" t="s">
        <v>36</v>
      </c>
      <c r="D19" s="72" t="s">
        <v>39</v>
      </c>
      <c r="E19" s="72" t="s">
        <v>28</v>
      </c>
      <c r="F19" s="36">
        <v>0.4</v>
      </c>
      <c r="G19" s="36">
        <v>0.4</v>
      </c>
      <c r="H19" s="36"/>
      <c r="I19" s="31">
        <f>(((1080+50+720+20+167+2253+3533+6+313+46)/832)*0.89)/1000</f>
        <v>8.7587980769230772E-3</v>
      </c>
      <c r="J19" s="34">
        <v>0</v>
      </c>
      <c r="K19" s="31">
        <f>(G19-I19)*0.89-J19</f>
        <v>0.34820466971153846</v>
      </c>
      <c r="L19" s="45" t="s">
        <v>21</v>
      </c>
      <c r="M19" s="37"/>
      <c r="N19" s="42"/>
    </row>
    <row r="20" spans="1:14" s="43" customFormat="1" ht="22.5" customHeight="1" thickBot="1" x14ac:dyDescent="0.3">
      <c r="A20" s="44">
        <v>14</v>
      </c>
      <c r="B20" s="78"/>
      <c r="C20" s="73" t="s">
        <v>40</v>
      </c>
      <c r="D20" s="73" t="s">
        <v>41</v>
      </c>
      <c r="E20" s="73" t="s">
        <v>28</v>
      </c>
      <c r="F20" s="38">
        <v>0.1</v>
      </c>
      <c r="G20" s="38">
        <v>0.1</v>
      </c>
      <c r="H20" s="38"/>
      <c r="I20" s="32">
        <f>(((2360+2320)/832)*0.89)/1000</f>
        <v>5.0062499999999994E-3</v>
      </c>
      <c r="J20" s="65">
        <v>0</v>
      </c>
      <c r="K20" s="32">
        <f>(G20-I20)*0.89-J20</f>
        <v>8.45444375E-2</v>
      </c>
      <c r="L20" s="39" t="s">
        <v>21</v>
      </c>
      <c r="M20" s="37"/>
      <c r="N20" s="42"/>
    </row>
    <row r="21" spans="1:14" s="43" customFormat="1" ht="22.5" customHeight="1" thickBot="1" x14ac:dyDescent="0.3">
      <c r="A21" s="46">
        <v>15</v>
      </c>
      <c r="B21" s="71" t="s">
        <v>42</v>
      </c>
      <c r="C21" s="71" t="s">
        <v>43</v>
      </c>
      <c r="D21" s="71" t="s">
        <v>44</v>
      </c>
      <c r="E21" s="71" t="s">
        <v>28</v>
      </c>
      <c r="F21" s="63">
        <v>0.64</v>
      </c>
      <c r="G21" s="63">
        <v>0.32</v>
      </c>
      <c r="H21" s="63">
        <v>0.32</v>
      </c>
      <c r="I21" s="49">
        <f>(((11793+16590+12920+13571+1642+2016+112+75+2943+4660+161+41+40+1410+1533+150+1439+1303+510+589+20+1433+42+1228+406+11593+695+1543+158+367+13063+491+980+162)/832)*0.89)/1000</f>
        <v>0.11304604567307691</v>
      </c>
      <c r="J21" s="64">
        <v>0</v>
      </c>
      <c r="K21" s="49">
        <f>(G21*1.05-I21)*0.89-J21</f>
        <v>0.19842901935096158</v>
      </c>
      <c r="L21" s="51" t="s">
        <v>21</v>
      </c>
      <c r="M21" s="37"/>
      <c r="N21" s="42"/>
    </row>
    <row r="22" spans="1:14" s="43" customFormat="1" ht="22.5" customHeight="1" thickBot="1" x14ac:dyDescent="0.3">
      <c r="A22" s="41">
        <v>16</v>
      </c>
      <c r="B22" s="74" t="s">
        <v>42</v>
      </c>
      <c r="C22" s="74" t="s">
        <v>43</v>
      </c>
      <c r="D22" s="74" t="s">
        <v>45</v>
      </c>
      <c r="E22" s="74" t="s">
        <v>28</v>
      </c>
      <c r="F22" s="55">
        <v>0.63</v>
      </c>
      <c r="G22" s="55">
        <v>0.63</v>
      </c>
      <c r="H22" s="55"/>
      <c r="I22" s="56">
        <f>(((53+24653+16525+12013+13897+13)/832)*0.89)/1000</f>
        <v>7.1835408653846161E-2</v>
      </c>
      <c r="J22" s="66">
        <v>0</v>
      </c>
      <c r="K22" s="56">
        <f>(G22*1.05-I22)*0.89-J22</f>
        <v>0.52480148629807699</v>
      </c>
      <c r="L22" s="57" t="s">
        <v>21</v>
      </c>
      <c r="M22" s="37"/>
      <c r="N22" s="42"/>
    </row>
    <row r="23" spans="1:14" s="43" customFormat="1" ht="22.5" customHeight="1" thickBot="1" x14ac:dyDescent="0.3">
      <c r="A23" s="44">
        <v>17</v>
      </c>
      <c r="B23" s="67" t="s">
        <v>46</v>
      </c>
      <c r="C23" s="67" t="s">
        <v>47</v>
      </c>
      <c r="D23" s="67" t="s">
        <v>48</v>
      </c>
      <c r="E23" s="67" t="s">
        <v>20</v>
      </c>
      <c r="F23" s="68">
        <v>4</v>
      </c>
      <c r="G23" s="68">
        <v>2</v>
      </c>
      <c r="H23" s="68">
        <v>2</v>
      </c>
      <c r="I23" s="69">
        <f>(((70701+76498)/832)*0.89)/1000</f>
        <v>0.15746046875</v>
      </c>
      <c r="J23" s="35">
        <f>(50+25)/1000</f>
        <v>7.4999999999999997E-2</v>
      </c>
      <c r="K23" s="69">
        <f>(G23*1.05-I23)*0.89-J23</f>
        <v>1.6538601828125001</v>
      </c>
      <c r="L23" s="70" t="s">
        <v>21</v>
      </c>
    </row>
    <row r="24" spans="1:14" x14ac:dyDescent="0.25">
      <c r="A24" s="10"/>
      <c r="B24" s="11"/>
      <c r="C24" s="11"/>
      <c r="D24" s="12"/>
      <c r="E24" s="13"/>
      <c r="F24" s="14"/>
      <c r="G24" s="14"/>
      <c r="H24" s="14"/>
      <c r="I24" s="9"/>
      <c r="J24" s="15"/>
      <c r="K24" s="16"/>
      <c r="L24" s="17"/>
    </row>
    <row r="25" spans="1:14" ht="31.5" x14ac:dyDescent="0.5">
      <c r="A25" s="18" t="s">
        <v>49</v>
      </c>
      <c r="I25" s="19"/>
      <c r="J25" s="19"/>
    </row>
  </sheetData>
  <sheetProtection password="E9F3" sheet="1" objects="1" scenarios="1" formatCells="0" formatColumns="0" formatRows="0" insertColumns="0" insertRows="0" insertHyperlinks="0" deleteColumns="0" deleteRows="0" sort="0" autoFilter="0" pivotTables="0"/>
  <mergeCells count="16">
    <mergeCell ref="B17:B20"/>
    <mergeCell ref="A1:L1"/>
    <mergeCell ref="A3:A5"/>
    <mergeCell ref="B3:B5"/>
    <mergeCell ref="C3:C5"/>
    <mergeCell ref="D3:D5"/>
    <mergeCell ref="E3:E5"/>
    <mergeCell ref="F3:H3"/>
    <mergeCell ref="I3:I4"/>
    <mergeCell ref="J3:J4"/>
    <mergeCell ref="K3:K4"/>
    <mergeCell ref="L3:L5"/>
    <mergeCell ref="F5:H5"/>
    <mergeCell ref="F6:H6"/>
    <mergeCell ref="B7:B9"/>
    <mergeCell ref="B10:B15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2021-07-02T09:11:24Z</dcterms:modified>
</cp:coreProperties>
</file>