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22" i="1" l="1"/>
  <c r="I21" i="1"/>
  <c r="I23" i="1"/>
  <c r="I20" i="1"/>
  <c r="I19" i="1"/>
  <c r="I18" i="1"/>
  <c r="I17" i="1"/>
  <c r="I16" i="1"/>
  <c r="I15" i="1"/>
  <c r="I14" i="1"/>
  <c r="I10" i="1"/>
  <c r="I11" i="1"/>
  <c r="I13" i="1"/>
  <c r="I12" i="1"/>
  <c r="I9" i="1"/>
  <c r="I8" i="1"/>
  <c r="I7" i="1"/>
  <c r="K17" i="1"/>
  <c r="J16" i="1" l="1"/>
  <c r="J14" i="1" l="1"/>
  <c r="K8" i="1" l="1"/>
  <c r="K23" i="1" l="1"/>
  <c r="K22" i="1"/>
  <c r="K21" i="1"/>
  <c r="K20" i="1"/>
  <c r="K19" i="1"/>
  <c r="K18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<sst xmlns="http://schemas.openxmlformats.org/spreadsheetml/2006/main" count="98" uniqueCount="52">
  <si>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</si>
  <si>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</si>
  <si>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</si>
  <si>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</si>
  <si>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</si>
  <si>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</si>
  <si>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</si>
  <si>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</si>
  <si>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</si>
  <si>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</si>
  <si>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</si>
  <si>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</si>
  <si>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</si>
  <si>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</si>
  <si>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</si>
  <si>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</si>
  <si>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</si>
  <si>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</si>
  <si>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</si>
  <si>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</si>
  <si>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</si>
  <si>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</si>
  <si>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</si>
  <si>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</si>
  <si>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КПТСО58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</si>
  <si>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</si>
  <si>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</si>
  <si>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</si>
  <si>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</si>
  <si>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</si>
  <si>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</si>
  <si>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</si>
  <si>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</si>
  <si>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2БРТП №24</t>
  </si>
  <si>
    <t>2БКТП №52</t>
  </si>
  <si>
    <t>ПС 110/6кВ Судостроительная</t>
  </si>
  <si>
    <t>ф. 31,36</t>
  </si>
  <si>
    <t>ТП2</t>
  </si>
  <si>
    <t>ТП407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</si>
  <si>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</si>
  <si>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</si>
  <si>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</si>
  <si>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</si>
  <si>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</si>
  <si>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</si>
  <si>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</si>
  <si>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</si>
  <si>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</si>
  <si>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t>2БКТП №48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</si>
  <si>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</si>
  <si>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за 3 квартал 2021 г. </t>
  </si>
  <si>
    <t>2БКТП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</si>
</sst>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164" fontId="4" fillId="3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 applyProtection="1">
      <alignment horizontal="center" vertical="center"/>
      <protection hidden="1"/>
    </xf>
    <xf numFmtId="164" fontId="11" fillId="3" borderId="27" xfId="0" applyNumberFormat="1" applyFont="1" applyFill="1" applyBorder="1" applyAlignment="1" applyProtection="1">
      <alignment horizontal="center" vertical="center"/>
      <protection hidden="1"/>
    </xf>
    <xf numFmtId="164" fontId="11" fillId="3" borderId="29" xfId="0" applyNumberFormat="1" applyFont="1" applyFill="1" applyBorder="1" applyAlignment="1" applyProtection="1">
      <alignment horizontal="center" vertical="center"/>
      <protection hidden="1"/>
    </xf>
    <xf numFmtId="164" fontId="11" fillId="3" borderId="20" xfId="1" applyNumberFormat="1" applyFont="1" applyFill="1" applyBorder="1" applyAlignment="1" applyProtection="1">
      <alignment horizontal="center" vertical="center"/>
      <protection hidden="1"/>
    </xf>
    <xf numFmtId="164" fontId="11" fillId="3" borderId="30" xfId="1" applyNumberFormat="1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top"/>
    </xf>
    <xf numFmtId="0" fontId="13" fillId="3" borderId="0" xfId="0" applyFont="1" applyFill="1" applyBorder="1"/>
    <xf numFmtId="0" fontId="13" fillId="3" borderId="0" xfId="0" applyFont="1" applyFill="1"/>
    <xf numFmtId="0" fontId="11" fillId="3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164" fontId="11" fillId="3" borderId="17" xfId="0" applyNumberFormat="1" applyFont="1" applyFill="1" applyBorder="1" applyAlignment="1" applyProtection="1">
      <alignment horizontal="center" vertical="center"/>
      <protection hidden="1"/>
    </xf>
    <xf numFmtId="164" fontId="11" fillId="3" borderId="17" xfId="1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 vertical="center"/>
    </xf>
    <xf numFmtId="164" fontId="11" fillId="3" borderId="20" xfId="1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  <protection hidden="1"/>
    </xf>
    <xf numFmtId="0" fontId="11" fillId="3" borderId="24" xfId="0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/>
      <protection hidden="1"/>
    </xf>
    <xf numFmtId="0" fontId="11" fillId="3" borderId="26" xfId="0" applyFont="1" applyFill="1" applyBorder="1" applyAlignment="1">
      <alignment horizontal="center" vertical="center"/>
    </xf>
    <xf numFmtId="165" fontId="11" fillId="3" borderId="20" xfId="1" applyNumberFormat="1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164" fontId="11" fillId="3" borderId="17" xfId="1" applyNumberFormat="1" applyFont="1" applyFill="1" applyBorder="1" applyAlignment="1" applyProtection="1">
      <alignment horizontal="center" vertical="center"/>
      <protection hidden="1"/>
    </xf>
    <xf numFmtId="164" fontId="11" fillId="3" borderId="27" xfId="1" applyNumberFormat="1" applyFont="1" applyFill="1" applyBorder="1" applyAlignment="1" applyProtection="1">
      <alignment horizontal="center" vertical="center"/>
      <protection hidden="1"/>
    </xf>
    <xf numFmtId="164" fontId="11" fillId="3" borderId="23" xfId="1" applyNumberFormat="1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>
      <alignment horizontal="center" vertical="center" wrapText="1"/>
    </xf>
    <xf numFmtId="166" fontId="11" fillId="3" borderId="30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 applyProtection="1">
      <alignment horizontal="center" vertical="center"/>
      <protection hidden="1"/>
    </xf>
    <xf numFmtId="0" fontId="11" fillId="3" borderId="3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165" fontId="11" fillId="3" borderId="23" xfId="1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P21" sqref="P21"/>
    </sheetView>
  </sheetViews>
  <sheetFormatPr defaultRowHeight="15" x14ac:dyDescent="0.25"/>
  <cols>
    <col min="2" max="2" width="24.5703125" customWidth="1"/>
    <col min="4" max="4" width="11.8554687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5" ht="45.75" customHeight="1" x14ac:dyDescent="0.25">
      <c r="A1" s="71" t="s">
        <v>50</v>
      </c>
      <c r="B1" s="71"/>
      <c r="C1" s="71"/>
      <c r="D1" s="71"/>
      <c r="E1" s="71"/>
      <c r="F1" s="71"/>
      <c r="G1" s="71"/>
      <c r="H1" s="71"/>
      <c r="I1" s="72"/>
      <c r="J1" s="72"/>
      <c r="K1" s="71"/>
      <c r="L1" s="71"/>
    </row>
    <row r="2" spans="1:15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5" ht="84" customHeight="1" thickBot="1" x14ac:dyDescent="0.3">
      <c r="A3" s="73" t="s">
        <v>0</v>
      </c>
      <c r="B3" s="76" t="s">
        <v>1</v>
      </c>
      <c r="C3" s="79" t="s">
        <v>2</v>
      </c>
      <c r="D3" s="79" t="s">
        <v>3</v>
      </c>
      <c r="E3" s="79" t="s">
        <v>4</v>
      </c>
      <c r="F3" s="82" t="s">
        <v>5</v>
      </c>
      <c r="G3" s="83"/>
      <c r="H3" s="83"/>
      <c r="I3" s="84" t="s">
        <v>6</v>
      </c>
      <c r="J3" s="84" t="s">
        <v>7</v>
      </c>
      <c r="K3" s="86" t="s">
        <v>8</v>
      </c>
      <c r="L3" s="86" t="s">
        <v>9</v>
      </c>
    </row>
    <row r="4" spans="1:15" ht="45" customHeight="1" thickBot="1" x14ac:dyDescent="0.3">
      <c r="A4" s="74"/>
      <c r="B4" s="77"/>
      <c r="C4" s="80"/>
      <c r="D4" s="80"/>
      <c r="E4" s="80"/>
      <c r="F4" s="12" t="s">
        <v>10</v>
      </c>
      <c r="G4" s="13" t="s">
        <v>11</v>
      </c>
      <c r="H4" s="13" t="s">
        <v>12</v>
      </c>
      <c r="I4" s="85"/>
      <c r="J4" s="85"/>
      <c r="K4" s="87"/>
      <c r="L4" s="88"/>
    </row>
    <row r="5" spans="1:15" ht="26.25" customHeight="1" thickBot="1" x14ac:dyDescent="0.3">
      <c r="A5" s="75"/>
      <c r="B5" s="78"/>
      <c r="C5" s="81"/>
      <c r="D5" s="81"/>
      <c r="E5" s="81"/>
      <c r="F5" s="89" t="s">
        <v>13</v>
      </c>
      <c r="G5" s="90"/>
      <c r="H5" s="90"/>
      <c r="I5" s="14" t="s">
        <v>14</v>
      </c>
      <c r="J5" s="15" t="s">
        <v>15</v>
      </c>
      <c r="K5" s="16" t="s">
        <v>16</v>
      </c>
      <c r="L5" s="87"/>
    </row>
    <row r="6" spans="1:15" ht="15.75" thickBot="1" x14ac:dyDescent="0.3">
      <c r="A6" s="17">
        <v>1</v>
      </c>
      <c r="B6" s="18">
        <v>2</v>
      </c>
      <c r="C6" s="19">
        <v>3</v>
      </c>
      <c r="D6" s="19">
        <v>4</v>
      </c>
      <c r="E6" s="19">
        <v>5</v>
      </c>
      <c r="F6" s="91">
        <v>6</v>
      </c>
      <c r="G6" s="92"/>
      <c r="H6" s="92"/>
      <c r="I6" s="20">
        <v>7</v>
      </c>
      <c r="J6" s="21">
        <v>8</v>
      </c>
      <c r="K6" s="19">
        <v>9</v>
      </c>
      <c r="L6" s="22">
        <v>10</v>
      </c>
      <c r="O6" s="8"/>
    </row>
    <row r="7" spans="1:15" s="35" customFormat="1" ht="22.5" customHeight="1" x14ac:dyDescent="0.25">
      <c r="A7" s="33">
        <v>1</v>
      </c>
      <c r="B7" s="68" t="s">
        <v>17</v>
      </c>
      <c r="C7" s="62" t="s">
        <v>18</v>
      </c>
      <c r="D7" s="62" t="s">
        <v>19</v>
      </c>
      <c r="E7" s="62" t="s">
        <v>20</v>
      </c>
      <c r="F7" s="39">
        <v>0.4</v>
      </c>
      <c r="G7" s="39">
        <v>0.4</v>
      </c>
      <c r="H7" s="39"/>
      <c r="I7" s="40">
        <f>(((25+126)/832)*0.89)/1000</f>
        <v>1.6152644230769231E-4</v>
      </c>
      <c r="J7" s="41">
        <v>0</v>
      </c>
      <c r="K7" s="40">
        <f>(G7-I7)*0.89-J7</f>
        <v>0.35585624146634615</v>
      </c>
      <c r="L7" s="42" t="s">
        <v>21</v>
      </c>
      <c r="M7" s="29"/>
      <c r="N7" s="34"/>
      <c r="O7" s="34"/>
    </row>
    <row r="8" spans="1:15" s="35" customFormat="1" ht="22.5" customHeight="1" x14ac:dyDescent="0.25">
      <c r="A8" s="36">
        <v>2</v>
      </c>
      <c r="B8" s="69"/>
      <c r="C8" s="63" t="s">
        <v>22</v>
      </c>
      <c r="D8" s="63" t="s">
        <v>23</v>
      </c>
      <c r="E8" s="63" t="s">
        <v>20</v>
      </c>
      <c r="F8" s="43">
        <v>0.16</v>
      </c>
      <c r="G8" s="43">
        <v>0.16</v>
      </c>
      <c r="H8" s="43"/>
      <c r="I8" s="23">
        <f>(((883+5748+853+6348)/832)*0.89)/1000</f>
        <v>1.479625E-2</v>
      </c>
      <c r="J8" s="44">
        <v>0</v>
      </c>
      <c r="K8" s="23">
        <f>(G8-I8)*0.89-J8</f>
        <v>0.12923133749999999</v>
      </c>
      <c r="L8" s="37" t="s">
        <v>21</v>
      </c>
      <c r="M8" s="29"/>
      <c r="N8" s="34"/>
      <c r="O8" s="9"/>
    </row>
    <row r="9" spans="1:15" s="35" customFormat="1" ht="22.5" customHeight="1" thickBot="1" x14ac:dyDescent="0.3">
      <c r="A9" s="38">
        <v>3</v>
      </c>
      <c r="B9" s="93"/>
      <c r="C9" s="65" t="s">
        <v>22</v>
      </c>
      <c r="D9" s="65" t="s">
        <v>24</v>
      </c>
      <c r="E9" s="65" t="s">
        <v>20</v>
      </c>
      <c r="F9" s="45">
        <v>4.0000000000000001E-3</v>
      </c>
      <c r="G9" s="45">
        <v>4.0000000000000001E-3</v>
      </c>
      <c r="H9" s="46"/>
      <c r="I9" s="47">
        <f>(((1165+1196)/832)*0.89)/1000</f>
        <v>2.5255889423076924E-3</v>
      </c>
      <c r="J9" s="44">
        <v>0</v>
      </c>
      <c r="K9" s="47">
        <f>(G9-I9)*0.89-J9</f>
        <v>1.3122258413461538E-3</v>
      </c>
      <c r="L9" s="48" t="s">
        <v>21</v>
      </c>
      <c r="M9" s="29"/>
      <c r="N9" s="34"/>
      <c r="O9" s="34"/>
    </row>
    <row r="10" spans="1:15" s="35" customFormat="1" ht="22.5" customHeight="1" x14ac:dyDescent="0.25">
      <c r="A10" s="33">
        <v>4</v>
      </c>
      <c r="B10" s="94" t="s">
        <v>25</v>
      </c>
      <c r="C10" s="66" t="s">
        <v>26</v>
      </c>
      <c r="D10" s="66" t="s">
        <v>27</v>
      </c>
      <c r="E10" s="66" t="s">
        <v>28</v>
      </c>
      <c r="F10" s="49">
        <f>G10+H10</f>
        <v>1.63</v>
      </c>
      <c r="G10" s="49">
        <v>1</v>
      </c>
      <c r="H10" s="49">
        <v>0.63</v>
      </c>
      <c r="I10" s="50">
        <f>(((11772+55322+10978+55082+20+20+423+320+17053+15673+7753+7633+13+1236+13+1242)/832)*0.89)/1000</f>
        <v>0.19741847355769229</v>
      </c>
      <c r="J10" s="41">
        <v>0</v>
      </c>
      <c r="K10" s="50">
        <f>(H10*1.05-I10)*0.89-J10</f>
        <v>0.41303255853365395</v>
      </c>
      <c r="L10" s="51" t="s">
        <v>21</v>
      </c>
      <c r="M10" s="29"/>
      <c r="N10" s="34"/>
      <c r="O10" s="34"/>
    </row>
    <row r="11" spans="1:15" s="35" customFormat="1" ht="22.5" customHeight="1" x14ac:dyDescent="0.25">
      <c r="A11" s="36">
        <v>5</v>
      </c>
      <c r="B11" s="69"/>
      <c r="C11" s="63" t="s">
        <v>26</v>
      </c>
      <c r="D11" s="63" t="s">
        <v>29</v>
      </c>
      <c r="E11" s="63" t="s">
        <v>28</v>
      </c>
      <c r="F11" s="43">
        <f>G11+H11</f>
        <v>1.19</v>
      </c>
      <c r="G11" s="43">
        <v>0.56000000000000005</v>
      </c>
      <c r="H11" s="43">
        <v>0.63</v>
      </c>
      <c r="I11" s="23">
        <f>(((6480+7700+16603+7213+3765+6749+7453+131+17833+8133+4131+12373+10493+5565+7453+65)/832)*0.89)/1000</f>
        <v>0.13065456730769232</v>
      </c>
      <c r="J11" s="44">
        <v>0</v>
      </c>
      <c r="K11" s="23">
        <f>(G11*1.05-I11)*0.89-J11</f>
        <v>0.40703743509615392</v>
      </c>
      <c r="L11" s="37" t="s">
        <v>21</v>
      </c>
      <c r="M11" s="29"/>
      <c r="N11" s="34"/>
    </row>
    <row r="12" spans="1:15" s="35" customFormat="1" ht="22.5" customHeight="1" thickBot="1" x14ac:dyDescent="0.3">
      <c r="A12" s="38">
        <v>6</v>
      </c>
      <c r="B12" s="69"/>
      <c r="C12" s="63" t="s">
        <v>26</v>
      </c>
      <c r="D12" s="63" t="s">
        <v>30</v>
      </c>
      <c r="E12" s="63" t="s">
        <v>28</v>
      </c>
      <c r="F12" s="43">
        <v>0.63</v>
      </c>
      <c r="G12" s="43">
        <v>0.63</v>
      </c>
      <c r="H12" s="43"/>
      <c r="I12" s="23">
        <f>(((2130+1560+2580+2833+7443+5148+5967+8127+3073+5335)/832)*0.89)/1000</f>
        <v>4.7276971153846152E-2</v>
      </c>
      <c r="J12" s="52">
        <v>0</v>
      </c>
      <c r="K12" s="23">
        <f>(G12-I12)*0.89-J12</f>
        <v>0.51862349567307697</v>
      </c>
      <c r="L12" s="37" t="s">
        <v>21</v>
      </c>
      <c r="M12" s="29"/>
      <c r="N12" s="34"/>
    </row>
    <row r="13" spans="1:15" s="35" customFormat="1" ht="22.5" customHeight="1" x14ac:dyDescent="0.25">
      <c r="A13" s="33">
        <v>7</v>
      </c>
      <c r="B13" s="69"/>
      <c r="C13" s="63" t="s">
        <v>26</v>
      </c>
      <c r="D13" s="28" t="s">
        <v>31</v>
      </c>
      <c r="E13" s="28" t="s">
        <v>28</v>
      </c>
      <c r="F13" s="53">
        <v>2</v>
      </c>
      <c r="G13" s="53">
        <v>1</v>
      </c>
      <c r="H13" s="53">
        <v>1</v>
      </c>
      <c r="I13" s="23">
        <f>(((7560+7520+875+834+2+156+9685+8834+160+0+517+460)/832)*0.89)/1000</f>
        <v>3.9154651442307696E-2</v>
      </c>
      <c r="J13" s="26">
        <v>0</v>
      </c>
      <c r="K13" s="23">
        <f t="shared" ref="K13:K18" si="0">(G13*1.05-I13)*0.89-J13</f>
        <v>0.89965236021634609</v>
      </c>
      <c r="L13" s="37" t="s">
        <v>21</v>
      </c>
      <c r="M13" s="29"/>
      <c r="N13" s="34"/>
    </row>
    <row r="14" spans="1:15" s="35" customFormat="1" ht="22.5" customHeight="1" x14ac:dyDescent="0.25">
      <c r="A14" s="36">
        <v>8</v>
      </c>
      <c r="B14" s="69"/>
      <c r="C14" s="63" t="s">
        <v>26</v>
      </c>
      <c r="D14" s="63" t="s">
        <v>32</v>
      </c>
      <c r="E14" s="63" t="s">
        <v>28</v>
      </c>
      <c r="F14" s="28">
        <f>G14+H14</f>
        <v>1.26</v>
      </c>
      <c r="G14" s="28">
        <v>0.63</v>
      </c>
      <c r="H14" s="28">
        <v>0.63</v>
      </c>
      <c r="I14" s="23">
        <f>(((409+355+27160+26600+3292+2581+3386+2552+1051+3000+3630+3386+344+9199+2382+9599+1516+674+3400+134+3120+265+719+151+821+1083+783+373+485+273+519+1051+7331+1451+6471+638+35+2934+431+244+212+212+950+314+415+19+67635+65863+110833+67130)/832)*0.89)/1000</f>
        <v>0.47860070913461533</v>
      </c>
      <c r="J14" s="26">
        <f>15/1000</f>
        <v>1.4999999999999999E-2</v>
      </c>
      <c r="K14" s="23">
        <f t="shared" si="0"/>
        <v>0.14778036887019241</v>
      </c>
      <c r="L14" s="37" t="s">
        <v>21</v>
      </c>
      <c r="M14" s="29"/>
      <c r="N14" s="34"/>
    </row>
    <row r="15" spans="1:15" s="35" customFormat="1" ht="22.5" customHeight="1" thickBot="1" x14ac:dyDescent="0.3">
      <c r="A15" s="38">
        <v>9</v>
      </c>
      <c r="B15" s="70"/>
      <c r="C15" s="64" t="s">
        <v>26</v>
      </c>
      <c r="D15" s="64" t="s">
        <v>33</v>
      </c>
      <c r="E15" s="64" t="s">
        <v>28</v>
      </c>
      <c r="F15" s="30">
        <v>3.2</v>
      </c>
      <c r="G15" s="30">
        <v>1.6</v>
      </c>
      <c r="H15" s="30">
        <v>1.6</v>
      </c>
      <c r="I15" s="24">
        <f>(((15113+19213+44+638+2840+1336+1527+896+3047+1391+62+580+206+25693+20280+2070+90+21480+23160+3240+23293+9480+3120+22973+333+27733+613+24573+1853+24573+10+23413+1853+24573+10+9073+23413+18360+1770+18840+21240+3150+21133+21840+2970+24373+240+1600+20973+333+26053+613+2493+1533+2493+10)/832)*0.89)/1000</f>
        <v>0.59241908653846154</v>
      </c>
      <c r="J15" s="67">
        <v>1.55E-2</v>
      </c>
      <c r="K15" s="23">
        <f t="shared" si="0"/>
        <v>0.95244701298076939</v>
      </c>
      <c r="L15" s="31" t="s">
        <v>21</v>
      </c>
      <c r="M15" s="29"/>
      <c r="N15" s="34"/>
    </row>
    <row r="16" spans="1:15" s="35" customFormat="1" ht="22.5" customHeight="1" thickBot="1" x14ac:dyDescent="0.3">
      <c r="A16" s="33">
        <v>10</v>
      </c>
      <c r="B16" s="32"/>
      <c r="C16" s="64" t="s">
        <v>26</v>
      </c>
      <c r="D16" s="64" t="s">
        <v>34</v>
      </c>
      <c r="E16" s="64" t="s">
        <v>28</v>
      </c>
      <c r="F16" s="30">
        <v>4</v>
      </c>
      <c r="G16" s="30">
        <v>2</v>
      </c>
      <c r="H16" s="30">
        <v>2</v>
      </c>
      <c r="I16" s="24">
        <f>(((54462+55210+18+1556)/832)*0.89)/1000</f>
        <v>0.11900112980769231</v>
      </c>
      <c r="J16" s="27">
        <f>1300/1000</f>
        <v>1.3</v>
      </c>
      <c r="K16" s="25">
        <f>(G16*1.05-I16)*0.89-J16</f>
        <v>0.46308899447115404</v>
      </c>
      <c r="L16" s="31" t="s">
        <v>21</v>
      </c>
      <c r="M16" s="29"/>
      <c r="N16" s="34"/>
    </row>
    <row r="17" spans="1:14" s="35" customFormat="1" ht="22.5" customHeight="1" x14ac:dyDescent="0.25">
      <c r="A17" s="36">
        <v>11</v>
      </c>
      <c r="B17" s="68" t="s">
        <v>35</v>
      </c>
      <c r="C17" s="62" t="s">
        <v>36</v>
      </c>
      <c r="D17" s="62" t="s">
        <v>37</v>
      </c>
      <c r="E17" s="62" t="s">
        <v>28</v>
      </c>
      <c r="F17" s="54">
        <v>1.26</v>
      </c>
      <c r="G17" s="54">
        <v>0.63</v>
      </c>
      <c r="H17" s="54">
        <v>0.63</v>
      </c>
      <c r="I17" s="40">
        <f>(((2245+2350+37500+40+35760+5880+6240+3400+3426+333+274+6+16218+102+15088)/832)*0.89)/1000</f>
        <v>0.13784516826923079</v>
      </c>
      <c r="J17" s="55">
        <v>7.0000000000000001E-3</v>
      </c>
      <c r="K17" s="40">
        <f>(G17*1.05-I17)*0.89-J17</f>
        <v>0.4590528002403847</v>
      </c>
      <c r="L17" s="42" t="s">
        <v>21</v>
      </c>
      <c r="M17" s="29"/>
      <c r="N17" s="34"/>
    </row>
    <row r="18" spans="1:14" s="35" customFormat="1" ht="22.5" customHeight="1" thickBot="1" x14ac:dyDescent="0.3">
      <c r="A18" s="38">
        <v>12</v>
      </c>
      <c r="B18" s="69"/>
      <c r="C18" s="63" t="s">
        <v>36</v>
      </c>
      <c r="D18" s="63" t="s">
        <v>38</v>
      </c>
      <c r="E18" s="63" t="s">
        <v>28</v>
      </c>
      <c r="F18" s="28">
        <v>1.26</v>
      </c>
      <c r="G18" s="28">
        <v>0.63</v>
      </c>
      <c r="H18" s="28">
        <v>0.63</v>
      </c>
      <c r="I18" s="23">
        <f>(((2734+2551+37844+57670+405+645+477+616+1830+8373+1620+9893+11600+7280+2289+2099)/832)*0.89)/1000</f>
        <v>0.15823814903846153</v>
      </c>
      <c r="J18" s="26">
        <v>0.06</v>
      </c>
      <c r="K18" s="23">
        <f t="shared" si="0"/>
        <v>0.3879030473557693</v>
      </c>
      <c r="L18" s="37" t="s">
        <v>21</v>
      </c>
      <c r="M18" s="29"/>
      <c r="N18" s="34"/>
    </row>
    <row r="19" spans="1:14" s="35" customFormat="1" ht="22.5" customHeight="1" x14ac:dyDescent="0.25">
      <c r="A19" s="33">
        <v>13</v>
      </c>
      <c r="B19" s="69"/>
      <c r="C19" s="63" t="s">
        <v>36</v>
      </c>
      <c r="D19" s="63" t="s">
        <v>39</v>
      </c>
      <c r="E19" s="63" t="s">
        <v>28</v>
      </c>
      <c r="F19" s="28">
        <v>0.4</v>
      </c>
      <c r="G19" s="28">
        <v>0.4</v>
      </c>
      <c r="H19" s="28"/>
      <c r="I19" s="23">
        <f>(((983+2533+680+1013+35+22)/832)*0.89)/1000</f>
        <v>5.633100961538462E-3</v>
      </c>
      <c r="J19" s="26">
        <v>0</v>
      </c>
      <c r="K19" s="23">
        <f>(G19-I19)*0.89-J19</f>
        <v>0.35098654014423081</v>
      </c>
      <c r="L19" s="37" t="s">
        <v>21</v>
      </c>
      <c r="M19" s="29"/>
      <c r="N19" s="34"/>
    </row>
    <row r="20" spans="1:14" s="35" customFormat="1" ht="22.5" customHeight="1" thickBot="1" x14ac:dyDescent="0.3">
      <c r="A20" s="36">
        <v>14</v>
      </c>
      <c r="B20" s="70"/>
      <c r="C20" s="64" t="s">
        <v>40</v>
      </c>
      <c r="D20" s="64" t="s">
        <v>41</v>
      </c>
      <c r="E20" s="64" t="s">
        <v>28</v>
      </c>
      <c r="F20" s="30">
        <v>0.1</v>
      </c>
      <c r="G20" s="30">
        <v>0.1</v>
      </c>
      <c r="H20" s="30"/>
      <c r="I20" s="24">
        <f>(((6240+5880)/832)*0.89)/1000</f>
        <v>1.2964903846153845E-2</v>
      </c>
      <c r="J20" s="56">
        <v>0</v>
      </c>
      <c r="K20" s="24">
        <f>(G20-I20)*0.89-J20</f>
        <v>7.7461235576923082E-2</v>
      </c>
      <c r="L20" s="31" t="s">
        <v>21</v>
      </c>
      <c r="M20" s="29"/>
      <c r="N20" s="34"/>
    </row>
    <row r="21" spans="1:14" s="35" customFormat="1" ht="22.5" customHeight="1" thickBot="1" x14ac:dyDescent="0.3">
      <c r="A21" s="38">
        <v>15</v>
      </c>
      <c r="B21" s="62" t="s">
        <v>42</v>
      </c>
      <c r="C21" s="62" t="s">
        <v>43</v>
      </c>
      <c r="D21" s="62" t="s">
        <v>44</v>
      </c>
      <c r="E21" s="62" t="s">
        <v>28</v>
      </c>
      <c r="F21" s="54">
        <v>0.64</v>
      </c>
      <c r="G21" s="54">
        <v>0.32</v>
      </c>
      <c r="H21" s="54">
        <v>0.32</v>
      </c>
      <c r="I21" s="40">
        <f>(((13563+16908+18362+18764+2754+3243+5543+4475+40+4374+2995+4252+2719+587+679+6706+14045+5049+1618+4766+1868)/832)*0.89)/1000</f>
        <v>0.14260324519230769</v>
      </c>
      <c r="J21" s="55">
        <v>0</v>
      </c>
      <c r="K21" s="40">
        <f>(G21*1.05-I21)*0.89-J21</f>
        <v>0.17212311177884618</v>
      </c>
      <c r="L21" s="42" t="s">
        <v>21</v>
      </c>
      <c r="M21" s="29"/>
      <c r="N21" s="34"/>
    </row>
    <row r="22" spans="1:14" s="35" customFormat="1" ht="22.5" customHeight="1" thickBot="1" x14ac:dyDescent="0.3">
      <c r="A22" s="33">
        <v>16</v>
      </c>
      <c r="B22" s="65" t="s">
        <v>42</v>
      </c>
      <c r="C22" s="65" t="s">
        <v>43</v>
      </c>
      <c r="D22" s="65" t="s">
        <v>45</v>
      </c>
      <c r="E22" s="65" t="s">
        <v>28</v>
      </c>
      <c r="F22" s="46">
        <v>0.63</v>
      </c>
      <c r="G22" s="46">
        <v>0.63</v>
      </c>
      <c r="H22" s="46"/>
      <c r="I22" s="47">
        <f>(((93+53+60424+45648)/832)*0.89)/1000</f>
        <v>0.11362262019230769</v>
      </c>
      <c r="J22" s="57">
        <v>0</v>
      </c>
      <c r="K22" s="47">
        <f>(G22*1.05-I22)*0.89-J22</f>
        <v>0.48761086802884618</v>
      </c>
      <c r="L22" s="48" t="s">
        <v>21</v>
      </c>
      <c r="M22" s="29"/>
      <c r="N22" s="34"/>
    </row>
    <row r="23" spans="1:14" s="35" customFormat="1" ht="22.5" customHeight="1" thickBot="1" x14ac:dyDescent="0.3">
      <c r="A23" s="36">
        <v>17</v>
      </c>
      <c r="B23" s="58" t="s">
        <v>46</v>
      </c>
      <c r="C23" s="58" t="s">
        <v>47</v>
      </c>
      <c r="D23" s="58" t="s">
        <v>48</v>
      </c>
      <c r="E23" s="58" t="s">
        <v>20</v>
      </c>
      <c r="F23" s="59">
        <v>4</v>
      </c>
      <c r="G23" s="59">
        <v>2</v>
      </c>
      <c r="H23" s="59">
        <v>2</v>
      </c>
      <c r="I23" s="60">
        <f>(((164576+158838)/832)*0.89)/1000</f>
        <v>0.34595968750000006</v>
      </c>
      <c r="J23" s="27">
        <v>0</v>
      </c>
      <c r="K23" s="60">
        <f>(G23*1.05-I23)*0.89-J23</f>
        <v>1.5610958781249999</v>
      </c>
      <c r="L23" s="61" t="s">
        <v>21</v>
      </c>
    </row>
    <row r="24" spans="1:14" s="35" customFormat="1" ht="22.5" customHeight="1" thickBot="1" x14ac:dyDescent="0.3">
      <c r="A24" s="36">
        <v>18</v>
      </c>
      <c r="B24" s="58" t="s">
        <v>46</v>
      </c>
      <c r="C24" s="58" t="s">
        <v>47</v>
      </c>
      <c r="D24" s="58" t="s">
        <v>51</v>
      </c>
      <c r="E24" s="58" t="s">
        <v>20</v>
      </c>
      <c r="F24" s="59">
        <v>5</v>
      </c>
      <c r="G24" s="59">
        <v>2.5</v>
      </c>
      <c r="H24" s="59">
        <v>2.5</v>
      </c>
      <c r="I24" s="60">
        <v>0</v>
      </c>
      <c r="J24" s="27">
        <v>0</v>
      </c>
      <c r="K24" s="60">
        <v>0</v>
      </c>
      <c r="L24" s="61" t="s">
        <v>21</v>
      </c>
    </row>
    <row r="25" spans="1:14" ht="31.5" x14ac:dyDescent="0.5">
      <c r="A25" s="10" t="s">
        <v>49</v>
      </c>
      <c r="I25" s="11"/>
      <c r="J25" s="11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2021-09-29T12:37:39Z</dcterms:modified>
</cp:coreProperties>
</file>