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за 4 квартал 2022 г." sheetId="1" r:id="rId1"/>
  </sheets>
  <calcPr calcId="14562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J25" i="1"/>
  <c r="J16" i="1"/>
  <c r="K26" i="1" l="1"/>
  <c r="K25" i="1" l="1"/>
  <c r="I15" i="1" l="1"/>
  <c r="I7" i="1"/>
  <c r="K23" i="1" l="1"/>
  <c r="K24" i="1"/>
  <c r="K17" i="1" l="1"/>
  <c r="K8" i="1" l="1"/>
  <c r="K22" i="1" l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<sst xmlns="http://schemas.openxmlformats.org/spreadsheetml/2006/main" count="108" uniqueCount="56">
  <si>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</si>
  <si>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</si>
  <si>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</si>
  <si>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</si>
  <si>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</si>
  <si>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</si>
  <si>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</si>
  <si>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</si>
  <si>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</si>
  <si>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</si>
  <si>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</si>
  <si>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</si>
  <si>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</si>
  <si>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</si>
  <si>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</si>
  <si>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</si>
  <si>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</si>
  <si>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</si>
  <si>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</si>
  <si>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</si>
  <si>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</si>
  <si>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</si>
  <si>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</si>
  <si>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</si>
  <si>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</si>
  <si>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</si>
  <si>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</si>
  <si>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</si>
  <si>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</si>
  <si>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</si>
  <si>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</si>
  <si>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</si>
  <si>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ПС 110/6кВ Судостроительная</t>
  </si>
  <si>
    <t>ф. 31,36</t>
  </si>
  <si>
    <t>ТП2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</si>
  <si>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</si>
  <si>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</si>
  <si>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</si>
  <si>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</si>
  <si>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</si>
  <si>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</si>
  <si>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</si>
  <si>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</si>
  <si>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</si>
  <si>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</si>
  <si>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ф.104,107</t>
  </si>
  <si>
    <t>ф.112,127</t>
  </si>
  <si>
    <t>ТП 407</t>
  </si>
  <si>
    <t>2БКТП № 48</t>
  </si>
  <si>
    <t>2БКТП № 61</t>
  </si>
  <si>
    <t>ТП № 62</t>
  </si>
  <si>
    <t>2БКТП № 63</t>
  </si>
  <si>
    <t>2БРТП № 24</t>
  </si>
  <si>
    <t>2БКТП № 52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</si>
  <si>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за 4 квартал 2022 г. </t>
  </si>
  <si>
    <t>КПТСО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</si>
</sst>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N10" sqref="N10"/>
    </sheetView>
  </sheetViews>
  <sheetFormatPr defaultRowHeight="15" x14ac:dyDescent="0.25"/>
  <cols>
    <col min="2" max="2" width="24.5703125" customWidth="1"/>
    <col min="3" max="3" width="10.140625" customWidth="1"/>
    <col min="4" max="4" width="14.2851562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2" t="s">
        <v>54</v>
      </c>
      <c r="B1" s="72"/>
      <c r="C1" s="72"/>
      <c r="D1" s="72"/>
      <c r="E1" s="72"/>
      <c r="F1" s="72"/>
      <c r="G1" s="72"/>
      <c r="H1" s="72"/>
      <c r="I1" s="73"/>
      <c r="J1" s="73"/>
      <c r="K1" s="72"/>
      <c r="L1" s="72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74" t="s">
        <v>0</v>
      </c>
      <c r="B3" s="77" t="s">
        <v>1</v>
      </c>
      <c r="C3" s="80" t="s">
        <v>2</v>
      </c>
      <c r="D3" s="80" t="s">
        <v>3</v>
      </c>
      <c r="E3" s="80" t="s">
        <v>4</v>
      </c>
      <c r="F3" s="83" t="s">
        <v>5</v>
      </c>
      <c r="G3" s="84"/>
      <c r="H3" s="84"/>
      <c r="I3" s="85" t="s">
        <v>6</v>
      </c>
      <c r="J3" s="85" t="s">
        <v>7</v>
      </c>
      <c r="K3" s="87" t="s">
        <v>8</v>
      </c>
      <c r="L3" s="87" t="s">
        <v>9</v>
      </c>
    </row>
    <row r="4" spans="1:15" ht="45" customHeight="1" thickBot="1" x14ac:dyDescent="0.3">
      <c r="A4" s="75"/>
      <c r="B4" s="78"/>
      <c r="C4" s="81"/>
      <c r="D4" s="81"/>
      <c r="E4" s="81"/>
      <c r="F4" s="11" t="s">
        <v>10</v>
      </c>
      <c r="G4" s="12" t="s">
        <v>11</v>
      </c>
      <c r="H4" s="12" t="s">
        <v>12</v>
      </c>
      <c r="I4" s="86"/>
      <c r="J4" s="86"/>
      <c r="K4" s="88"/>
      <c r="L4" s="89"/>
    </row>
    <row r="5" spans="1:15" ht="26.25" customHeight="1" thickBot="1" x14ac:dyDescent="0.3">
      <c r="A5" s="76"/>
      <c r="B5" s="79"/>
      <c r="C5" s="82"/>
      <c r="D5" s="82"/>
      <c r="E5" s="82"/>
      <c r="F5" s="90" t="s">
        <v>13</v>
      </c>
      <c r="G5" s="91"/>
      <c r="H5" s="91"/>
      <c r="I5" s="13" t="s">
        <v>14</v>
      </c>
      <c r="J5" s="14" t="s">
        <v>15</v>
      </c>
      <c r="K5" s="15" t="s">
        <v>16</v>
      </c>
      <c r="L5" s="88"/>
    </row>
    <row r="6" spans="1:15" ht="15.75" thickBot="1" x14ac:dyDescent="0.3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92">
        <v>6</v>
      </c>
      <c r="G6" s="93"/>
      <c r="H6" s="93"/>
      <c r="I6" s="19">
        <v>7</v>
      </c>
      <c r="J6" s="20">
        <v>8</v>
      </c>
      <c r="K6" s="18">
        <v>9</v>
      </c>
      <c r="L6" s="21">
        <v>10</v>
      </c>
      <c r="O6" s="8"/>
    </row>
    <row r="7" spans="1:15" s="34" customFormat="1" ht="22.5" customHeight="1" x14ac:dyDescent="0.25">
      <c r="A7" s="32">
        <v>1</v>
      </c>
      <c r="B7" s="69" t="s">
        <v>17</v>
      </c>
      <c r="C7" s="47" t="s">
        <v>18</v>
      </c>
      <c r="D7" s="47" t="s">
        <v>19</v>
      </c>
      <c r="E7" s="47" t="s">
        <v>20</v>
      </c>
      <c r="F7" s="52">
        <v>0.4</v>
      </c>
      <c r="G7" s="52">
        <v>0.4</v>
      </c>
      <c r="H7" s="52"/>
      <c r="I7" s="38">
        <f>(((113+113)/832)*0.89)/1000</f>
        <v>2.4175480769230768E-4</v>
      </c>
      <c r="J7" s="39">
        <v>0</v>
      </c>
      <c r="K7" s="38">
        <f>(G7-I7)*0.89-J7</f>
        <v>0.35578483822115387</v>
      </c>
      <c r="L7" s="40" t="s">
        <v>21</v>
      </c>
      <c r="M7" s="28"/>
      <c r="N7" s="33"/>
      <c r="O7" s="33"/>
    </row>
    <row r="8" spans="1:15" s="34" customFormat="1" ht="22.5" customHeight="1" x14ac:dyDescent="0.25">
      <c r="A8" s="35">
        <v>2</v>
      </c>
      <c r="B8" s="70"/>
      <c r="C8" s="48" t="s">
        <v>22</v>
      </c>
      <c r="D8" s="48" t="s">
        <v>23</v>
      </c>
      <c r="E8" s="48" t="s">
        <v>20</v>
      </c>
      <c r="F8" s="53">
        <v>0.16</v>
      </c>
      <c r="G8" s="53">
        <v>0.16</v>
      </c>
      <c r="H8" s="53"/>
      <c r="I8" s="22">
        <f>(((12020+853+12488+793)/832)*0.89)/1000</f>
        <v>2.7977235576923078E-2</v>
      </c>
      <c r="J8" s="54">
        <v>0</v>
      </c>
      <c r="K8" s="22">
        <f>(G8-I8)*0.89-J8</f>
        <v>0.11750026033653846</v>
      </c>
      <c r="L8" s="36" t="s">
        <v>21</v>
      </c>
      <c r="M8" s="28"/>
      <c r="N8" s="33"/>
      <c r="O8" s="55"/>
    </row>
    <row r="9" spans="1:15" s="34" customFormat="1" ht="22.5" customHeight="1" thickBot="1" x14ac:dyDescent="0.3">
      <c r="A9" s="37">
        <v>3</v>
      </c>
      <c r="B9" s="94"/>
      <c r="C9" s="50" t="s">
        <v>22</v>
      </c>
      <c r="D9" s="50" t="s">
        <v>55</v>
      </c>
      <c r="E9" s="50" t="s">
        <v>20</v>
      </c>
      <c r="F9" s="56">
        <v>4.0000000000000001E-3</v>
      </c>
      <c r="G9" s="56">
        <v>4.0000000000000001E-3</v>
      </c>
      <c r="H9" s="57"/>
      <c r="I9" s="58">
        <f>(((1980+1057)/832)*0.89)/1000</f>
        <v>3.2487139423076922E-3</v>
      </c>
      <c r="J9" s="54">
        <v>0</v>
      </c>
      <c r="K9" s="58">
        <f>(G9-I9)*0.89-J9</f>
        <v>6.6864459134615404E-4</v>
      </c>
      <c r="L9" s="59" t="s">
        <v>21</v>
      </c>
      <c r="M9" s="28"/>
      <c r="N9" s="33"/>
      <c r="O9" s="33"/>
    </row>
    <row r="10" spans="1:15" s="34" customFormat="1" ht="22.5" customHeight="1" x14ac:dyDescent="0.25">
      <c r="A10" s="32">
        <v>4</v>
      </c>
      <c r="B10" s="95" t="s">
        <v>24</v>
      </c>
      <c r="C10" s="51" t="s">
        <v>25</v>
      </c>
      <c r="D10" s="51" t="s">
        <v>26</v>
      </c>
      <c r="E10" s="51" t="s">
        <v>27</v>
      </c>
      <c r="F10" s="41">
        <f>G10+H10</f>
        <v>1.63</v>
      </c>
      <c r="G10" s="41">
        <v>1</v>
      </c>
      <c r="H10" s="41">
        <v>0.63</v>
      </c>
      <c r="I10" s="42">
        <f>(((30505+60969)/832)*0.89)/1000</f>
        <v>9.7850793269230768E-2</v>
      </c>
      <c r="J10" s="39">
        <v>0</v>
      </c>
      <c r="K10" s="42">
        <f>(H10*1.05-I10)*0.89-J10</f>
        <v>0.50164779399038473</v>
      </c>
      <c r="L10" s="43" t="s">
        <v>21</v>
      </c>
      <c r="M10" s="28"/>
      <c r="N10" s="33"/>
      <c r="O10" s="33"/>
    </row>
    <row r="11" spans="1:15" s="34" customFormat="1" ht="22.5" customHeight="1" x14ac:dyDescent="0.25">
      <c r="A11" s="35">
        <v>5</v>
      </c>
      <c r="B11" s="70"/>
      <c r="C11" s="48" t="s">
        <v>25</v>
      </c>
      <c r="D11" s="48" t="s">
        <v>28</v>
      </c>
      <c r="E11" s="48" t="s">
        <v>27</v>
      </c>
      <c r="F11" s="53">
        <f>G11+H11</f>
        <v>1.19</v>
      </c>
      <c r="G11" s="53">
        <v>0.56000000000000005</v>
      </c>
      <c r="H11" s="53">
        <v>0.63</v>
      </c>
      <c r="I11" s="22">
        <f>(((58373+53122)/832)*0.89)/1000</f>
        <v>0.11926748798076922</v>
      </c>
      <c r="J11" s="54">
        <v>0</v>
      </c>
      <c r="K11" s="22">
        <f>(G11*1.05-I11)*0.89-J11</f>
        <v>0.41717193569711547</v>
      </c>
      <c r="L11" s="36" t="s">
        <v>21</v>
      </c>
      <c r="M11" s="28"/>
      <c r="N11" s="33"/>
    </row>
    <row r="12" spans="1:15" s="34" customFormat="1" ht="22.5" customHeight="1" thickBot="1" x14ac:dyDescent="0.3">
      <c r="A12" s="37">
        <v>6</v>
      </c>
      <c r="B12" s="70"/>
      <c r="C12" s="48" t="s">
        <v>25</v>
      </c>
      <c r="D12" s="48" t="s">
        <v>29</v>
      </c>
      <c r="E12" s="48" t="s">
        <v>27</v>
      </c>
      <c r="F12" s="53">
        <v>0.63</v>
      </c>
      <c r="G12" s="53">
        <v>0.63</v>
      </c>
      <c r="H12" s="53"/>
      <c r="I12" s="22">
        <f>(((31348+48641)/832)*0.89)/1000</f>
        <v>8.5565156249999996E-2</v>
      </c>
      <c r="J12" s="60">
        <v>0</v>
      </c>
      <c r="K12" s="22">
        <f>(G12-I12)*0.89-J12</f>
        <v>0.48454701093749997</v>
      </c>
      <c r="L12" s="36" t="s">
        <v>21</v>
      </c>
      <c r="M12" s="28"/>
      <c r="N12" s="33"/>
    </row>
    <row r="13" spans="1:15" s="34" customFormat="1" ht="22.5" customHeight="1" x14ac:dyDescent="0.25">
      <c r="A13" s="32">
        <v>7</v>
      </c>
      <c r="B13" s="70"/>
      <c r="C13" s="48" t="s">
        <v>25</v>
      </c>
      <c r="D13" s="27" t="s">
        <v>30</v>
      </c>
      <c r="E13" s="27" t="s">
        <v>27</v>
      </c>
      <c r="F13" s="61">
        <v>2</v>
      </c>
      <c r="G13" s="61">
        <v>1</v>
      </c>
      <c r="H13" s="61">
        <v>1</v>
      </c>
      <c r="I13" s="22">
        <f>(((17349+10662)/832)*0.89)/1000</f>
        <v>2.9963689903846152E-2</v>
      </c>
      <c r="J13" s="25">
        <v>0</v>
      </c>
      <c r="K13" s="22">
        <f t="shared" ref="K13:K18" si="0">(G13*1.05-I13)*0.89-J13</f>
        <v>0.9078323159855769</v>
      </c>
      <c r="L13" s="36" t="s">
        <v>21</v>
      </c>
      <c r="M13" s="28"/>
      <c r="N13" s="33"/>
    </row>
    <row r="14" spans="1:15" s="34" customFormat="1" ht="22.5" customHeight="1" x14ac:dyDescent="0.25">
      <c r="A14" s="35">
        <v>8</v>
      </c>
      <c r="B14" s="70"/>
      <c r="C14" s="48" t="s">
        <v>25</v>
      </c>
      <c r="D14" s="48" t="s">
        <v>31</v>
      </c>
      <c r="E14" s="48" t="s">
        <v>27</v>
      </c>
      <c r="F14" s="27">
        <f>G14+H14</f>
        <v>1.26</v>
      </c>
      <c r="G14" s="27">
        <v>0.63</v>
      </c>
      <c r="H14" s="27">
        <v>0.63</v>
      </c>
      <c r="I14" s="22">
        <f>(((121321+58099)/832)*0.89)/1000</f>
        <v>0.19192764423076925</v>
      </c>
      <c r="J14" s="25">
        <v>0</v>
      </c>
      <c r="K14" s="22">
        <f t="shared" si="0"/>
        <v>0.41791939663461547</v>
      </c>
      <c r="L14" s="36" t="s">
        <v>21</v>
      </c>
      <c r="M14" s="28"/>
      <c r="N14" s="33"/>
    </row>
    <row r="15" spans="1:15" s="34" customFormat="1" ht="22.5" customHeight="1" thickBot="1" x14ac:dyDescent="0.3">
      <c r="A15" s="37">
        <v>9</v>
      </c>
      <c r="B15" s="71"/>
      <c r="C15" s="49" t="s">
        <v>25</v>
      </c>
      <c r="D15" s="49" t="s">
        <v>52</v>
      </c>
      <c r="E15" s="49" t="s">
        <v>27</v>
      </c>
      <c r="F15" s="29">
        <v>3.2</v>
      </c>
      <c r="G15" s="29">
        <v>1.6</v>
      </c>
      <c r="H15" s="29">
        <v>1.6</v>
      </c>
      <c r="I15" s="23">
        <f>(((113420+86566)/832)*0.89)/1000</f>
        <v>0.21392733173076922</v>
      </c>
      <c r="J15" s="67">
        <v>0</v>
      </c>
      <c r="K15" s="22">
        <f t="shared" si="0"/>
        <v>1.3048046747596156</v>
      </c>
      <c r="L15" s="30" t="s">
        <v>21</v>
      </c>
      <c r="M15" s="28"/>
      <c r="N15" s="33"/>
    </row>
    <row r="16" spans="1:15" s="34" customFormat="1" ht="22.5" customHeight="1" thickBot="1" x14ac:dyDescent="0.3">
      <c r="A16" s="32">
        <v>10</v>
      </c>
      <c r="B16" s="31"/>
      <c r="C16" s="49" t="s">
        <v>25</v>
      </c>
      <c r="D16" s="49" t="s">
        <v>53</v>
      </c>
      <c r="E16" s="49" t="s">
        <v>27</v>
      </c>
      <c r="F16" s="29">
        <v>4</v>
      </c>
      <c r="G16" s="29">
        <v>2</v>
      </c>
      <c r="H16" s="29">
        <v>2</v>
      </c>
      <c r="I16" s="23">
        <f>(((44664+40780)/832)*0.89)/1000</f>
        <v>9.1400432692307687E-2</v>
      </c>
      <c r="J16" s="26">
        <f>1550/1000</f>
        <v>1.55</v>
      </c>
      <c r="K16" s="24">
        <f>(G16*1.05-I16)*0.89-J16</f>
        <v>0.2376536149038464</v>
      </c>
      <c r="L16" s="30" t="s">
        <v>21</v>
      </c>
      <c r="M16" s="28"/>
      <c r="N16" s="33"/>
    </row>
    <row r="17" spans="1:14" s="34" customFormat="1" ht="22.5" customHeight="1" x14ac:dyDescent="0.25">
      <c r="A17" s="35">
        <v>11</v>
      </c>
      <c r="B17" s="69" t="s">
        <v>32</v>
      </c>
      <c r="C17" s="47" t="s">
        <v>33</v>
      </c>
      <c r="D17" s="47" t="s">
        <v>34</v>
      </c>
      <c r="E17" s="47" t="s">
        <v>27</v>
      </c>
      <c r="F17" s="44">
        <v>1.26</v>
      </c>
      <c r="G17" s="44">
        <v>0.63</v>
      </c>
      <c r="H17" s="44">
        <v>0.63</v>
      </c>
      <c r="I17" s="38">
        <f>(((48563+33853)/832)*0.89)/1000</f>
        <v>8.816134615384616E-2</v>
      </c>
      <c r="J17" s="45">
        <v>0</v>
      </c>
      <c r="K17" s="38">
        <f>(G17*1.05-I17)*0.89-J17</f>
        <v>0.51027140192307696</v>
      </c>
      <c r="L17" s="40" t="s">
        <v>21</v>
      </c>
      <c r="M17" s="28"/>
      <c r="N17" s="33"/>
    </row>
    <row r="18" spans="1:14" s="34" customFormat="1" ht="22.5" customHeight="1" thickBot="1" x14ac:dyDescent="0.3">
      <c r="A18" s="37">
        <v>12</v>
      </c>
      <c r="B18" s="70"/>
      <c r="C18" s="48" t="s">
        <v>33</v>
      </c>
      <c r="D18" s="48" t="s">
        <v>47</v>
      </c>
      <c r="E18" s="48" t="s">
        <v>27</v>
      </c>
      <c r="F18" s="27">
        <v>1.26</v>
      </c>
      <c r="G18" s="27">
        <v>0.63</v>
      </c>
      <c r="H18" s="27">
        <v>0.63</v>
      </c>
      <c r="I18" s="22">
        <f>(((167001+89566)/832)*0.89)/1000</f>
        <v>0.27445268028846159</v>
      </c>
      <c r="J18" s="25">
        <v>0</v>
      </c>
      <c r="K18" s="22">
        <f t="shared" si="0"/>
        <v>0.34447211454326926</v>
      </c>
      <c r="L18" s="36" t="s">
        <v>21</v>
      </c>
      <c r="M18" s="28"/>
      <c r="N18" s="33"/>
    </row>
    <row r="19" spans="1:14" s="34" customFormat="1" ht="22.5" customHeight="1" x14ac:dyDescent="0.25">
      <c r="A19" s="32">
        <v>13</v>
      </c>
      <c r="B19" s="70"/>
      <c r="C19" s="48" t="s">
        <v>33</v>
      </c>
      <c r="D19" s="48" t="s">
        <v>35</v>
      </c>
      <c r="E19" s="48" t="s">
        <v>27</v>
      </c>
      <c r="F19" s="27">
        <v>0.4</v>
      </c>
      <c r="G19" s="27">
        <v>0.4</v>
      </c>
      <c r="H19" s="27"/>
      <c r="I19" s="22">
        <f>(((34588+14598)/832)*0.89)/1000</f>
        <v>5.2614831730769231E-2</v>
      </c>
      <c r="J19" s="25">
        <v>0</v>
      </c>
      <c r="K19" s="22">
        <f>(G19-I19)*0.89-J19</f>
        <v>0.30917279975961537</v>
      </c>
      <c r="L19" s="36" t="s">
        <v>21</v>
      </c>
      <c r="M19" s="28"/>
      <c r="N19" s="33"/>
    </row>
    <row r="20" spans="1:14" s="34" customFormat="1" ht="22.5" customHeight="1" thickBot="1" x14ac:dyDescent="0.3">
      <c r="A20" s="35">
        <v>14</v>
      </c>
      <c r="B20" s="71"/>
      <c r="C20" s="49" t="s">
        <v>36</v>
      </c>
      <c r="D20" s="49" t="s">
        <v>37</v>
      </c>
      <c r="E20" s="49" t="s">
        <v>27</v>
      </c>
      <c r="F20" s="29">
        <v>0.1</v>
      </c>
      <c r="G20" s="29">
        <v>0.1</v>
      </c>
      <c r="H20" s="29"/>
      <c r="I20" s="23">
        <f>(((4360+4190)/832)*0.89)/1000</f>
        <v>9.1460336538461556E-3</v>
      </c>
      <c r="J20" s="46">
        <v>0</v>
      </c>
      <c r="K20" s="23">
        <f>(G20-I20)*0.89-J20</f>
        <v>8.0860030048076931E-2</v>
      </c>
      <c r="L20" s="30" t="s">
        <v>21</v>
      </c>
      <c r="M20" s="28"/>
      <c r="N20" s="33"/>
    </row>
    <row r="21" spans="1:14" s="34" customFormat="1" ht="22.5" customHeight="1" thickBot="1" x14ac:dyDescent="0.3">
      <c r="A21" s="37">
        <v>15</v>
      </c>
      <c r="B21" s="47" t="s">
        <v>38</v>
      </c>
      <c r="C21" s="47" t="s">
        <v>39</v>
      </c>
      <c r="D21" s="47" t="s">
        <v>40</v>
      </c>
      <c r="E21" s="47" t="s">
        <v>27</v>
      </c>
      <c r="F21" s="44">
        <v>0.64</v>
      </c>
      <c r="G21" s="44">
        <v>0.32</v>
      </c>
      <c r="H21" s="44">
        <v>0.32</v>
      </c>
      <c r="I21" s="38">
        <f>(((61355+68406)/832)*0.89)/1000</f>
        <v>0.13880683894230772</v>
      </c>
      <c r="J21" s="45">
        <v>0</v>
      </c>
      <c r="K21" s="38">
        <f>(G21*1.05-I21)*0.89-J21</f>
        <v>0.17550191334134616</v>
      </c>
      <c r="L21" s="40" t="s">
        <v>21</v>
      </c>
      <c r="M21" s="28"/>
      <c r="N21" s="33"/>
    </row>
    <row r="22" spans="1:14" s="34" customFormat="1" ht="22.5" customHeight="1" thickBot="1" x14ac:dyDescent="0.3">
      <c r="A22" s="32">
        <v>16</v>
      </c>
      <c r="B22" s="50" t="s">
        <v>38</v>
      </c>
      <c r="C22" s="50" t="s">
        <v>39</v>
      </c>
      <c r="D22" s="50" t="s">
        <v>41</v>
      </c>
      <c r="E22" s="50" t="s">
        <v>27</v>
      </c>
      <c r="F22" s="57">
        <v>0.63</v>
      </c>
      <c r="G22" s="57">
        <v>0.63</v>
      </c>
      <c r="H22" s="57"/>
      <c r="I22" s="58">
        <f>(((273+15913+31193+413+12813+14853)/832)*0.89)/1000</f>
        <v>8.0718293269230773E-2</v>
      </c>
      <c r="J22" s="62">
        <v>0</v>
      </c>
      <c r="K22" s="58">
        <f>(G22*1.05-I22)*0.89-J22</f>
        <v>0.51689571899038467</v>
      </c>
      <c r="L22" s="59" t="s">
        <v>21</v>
      </c>
      <c r="M22" s="28"/>
      <c r="N22" s="33"/>
    </row>
    <row r="23" spans="1:14" s="34" customFormat="1" ht="22.5" customHeight="1" thickBot="1" x14ac:dyDescent="0.3">
      <c r="A23" s="35">
        <v>17</v>
      </c>
      <c r="B23" s="63" t="s">
        <v>42</v>
      </c>
      <c r="C23" s="63" t="s">
        <v>43</v>
      </c>
      <c r="D23" s="63" t="s">
        <v>48</v>
      </c>
      <c r="E23" s="63" t="s">
        <v>20</v>
      </c>
      <c r="F23" s="64">
        <v>4</v>
      </c>
      <c r="G23" s="64">
        <v>2</v>
      </c>
      <c r="H23" s="64">
        <v>2</v>
      </c>
      <c r="I23" s="65">
        <f>(((120112+117985)/832)*0.89)/1000</f>
        <v>0.25469510817307695</v>
      </c>
      <c r="J23" s="26">
        <v>0</v>
      </c>
      <c r="K23" s="65">
        <f>(G23*1.05-I23)*0.89-J23</f>
        <v>1.6423213537259616</v>
      </c>
      <c r="L23" s="66" t="s">
        <v>21</v>
      </c>
    </row>
    <row r="24" spans="1:14" s="34" customFormat="1" ht="22.5" customHeight="1" thickBot="1" x14ac:dyDescent="0.3">
      <c r="A24" s="35">
        <v>18</v>
      </c>
      <c r="B24" s="63" t="s">
        <v>42</v>
      </c>
      <c r="C24" s="63" t="s">
        <v>43</v>
      </c>
      <c r="D24" s="63" t="s">
        <v>49</v>
      </c>
      <c r="E24" s="63" t="s">
        <v>20</v>
      </c>
      <c r="F24" s="64">
        <v>5</v>
      </c>
      <c r="G24" s="64">
        <v>2.5</v>
      </c>
      <c r="H24" s="64">
        <v>2.5</v>
      </c>
      <c r="I24" s="65">
        <f>(((6160+13086)/832)*0.89)/1000</f>
        <v>2.0587668269230773E-2</v>
      </c>
      <c r="J24" s="26">
        <v>0</v>
      </c>
      <c r="K24" s="65">
        <f>(G24*1.05-I24)*0.89-J24</f>
        <v>2.3179269752403844</v>
      </c>
      <c r="L24" s="66" t="s">
        <v>21</v>
      </c>
    </row>
    <row r="25" spans="1:14" s="34" customFormat="1" ht="22.5" customHeight="1" thickBot="1" x14ac:dyDescent="0.3">
      <c r="A25" s="35">
        <v>19</v>
      </c>
      <c r="B25" s="63" t="s">
        <v>42</v>
      </c>
      <c r="C25" s="63" t="s">
        <v>45</v>
      </c>
      <c r="D25" s="63" t="s">
        <v>50</v>
      </c>
      <c r="E25" s="63" t="s">
        <v>20</v>
      </c>
      <c r="F25" s="68">
        <v>1.26</v>
      </c>
      <c r="G25" s="68">
        <v>0.63</v>
      </c>
      <c r="H25" s="68">
        <v>0.63</v>
      </c>
      <c r="I25" s="65">
        <v>0</v>
      </c>
      <c r="J25" s="26">
        <f>10.2/1000</f>
        <v>1.0199999999999999E-2</v>
      </c>
      <c r="K25" s="65">
        <f>(G25*1.05-I25)*0.89-J25</f>
        <v>0.57853500000000013</v>
      </c>
      <c r="L25" s="66" t="s">
        <v>21</v>
      </c>
    </row>
    <row r="26" spans="1:14" s="34" customFormat="1" ht="22.5" customHeight="1" thickBot="1" x14ac:dyDescent="0.3">
      <c r="A26" s="35">
        <v>20</v>
      </c>
      <c r="B26" s="63" t="s">
        <v>42</v>
      </c>
      <c r="C26" s="63" t="s">
        <v>46</v>
      </c>
      <c r="D26" s="63" t="s">
        <v>51</v>
      </c>
      <c r="E26" s="63" t="s">
        <v>20</v>
      </c>
      <c r="F26" s="64">
        <v>5</v>
      </c>
      <c r="G26" s="64">
        <v>2.5</v>
      </c>
      <c r="H26" s="64">
        <v>2.5</v>
      </c>
      <c r="I26" s="65">
        <v>0</v>
      </c>
      <c r="J26" s="26">
        <v>0</v>
      </c>
      <c r="K26" s="65">
        <f>(G26*1.05-I26)*0.89-J26</f>
        <v>2.3362500000000002</v>
      </c>
      <c r="L26" s="66" t="s">
        <v>21</v>
      </c>
    </row>
    <row r="27" spans="1:14" ht="31.5" x14ac:dyDescent="0.5">
      <c r="A27" s="9" t="s">
        <v>44</v>
      </c>
      <c r="I27" s="10"/>
      <c r="J27" s="10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4 квартал 2022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2022-12-30T06:12:40Z</dcterms:modified>
</cp:coreProperties>
</file>