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416" windowHeight="6372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<sst xmlns="http://schemas.openxmlformats.org/spreadsheetml/2006/main" count="92" uniqueCount="51">
  <si>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</si>
  <si>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</si>
  <si>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</si>
  <si>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</si>
  <si>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</si>
  <si>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</si>
  <si>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</si>
  <si>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</si>
  <si>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</si>
  <si>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</si>
  <si>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</si>
  <si>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</si>
  <si>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</si>
  <si>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</si>
  <si>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</si>
  <si>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</si>
  <si>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</si>
  <si>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</si>
  <si>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</si>
  <si>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</si>
  <si>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</si>
  <si>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</si>
  <si>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</si>
  <si>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</si>
  <si>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</si>
  <si>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</si>
  <si>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</si>
  <si>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</si>
  <si>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</si>
  <si>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</si>
  <si>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</si>
  <si>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</si>
  <si>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</si>
  <si>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</si>
  <si>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</si>
  <si>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</si>
  <si>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</si>
  <si>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</si>
  <si>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</si>
  <si>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</si>
  <si>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</si>
  <si>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</si>
  <si>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</si>
  <si>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</si>
  <si>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</si>
  <si>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</si>
  <si>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</si>
  <si>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</si>
  <si>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</si>
  <si>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>КПТСО58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</si>
  <si>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2 квартал 2019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</si>
</sst>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177" fontId="5" fillId="34" borderId="2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34" borderId="20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 applyProtection="1">
      <alignment horizontal="center" vertical="center"/>
      <protection hidden="1"/>
    </xf>
    <xf numFmtId="172" fontId="6" fillId="0" borderId="28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34" borderId="34" xfId="0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 applyProtection="1">
      <alignment horizontal="center" vertical="center"/>
      <protection hidden="1"/>
    </xf>
    <xf numFmtId="172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34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45" xfId="0" applyNumberFormat="1" applyFont="1" applyFill="1" applyBorder="1" applyAlignment="1">
      <alignment horizontal="center" vertical="center" wrapText="1"/>
    </xf>
    <xf numFmtId="172" fontId="6" fillId="0" borderId="15" xfId="77" applyNumberFormat="1" applyFont="1" applyFill="1" applyBorder="1" applyAlignment="1" applyProtection="1">
      <alignment horizontal="center" vertical="center"/>
      <protection hidden="1"/>
    </xf>
    <xf numFmtId="172" fontId="6" fillId="34" borderId="15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77" applyNumberFormat="1" applyFont="1" applyFill="1" applyBorder="1" applyAlignment="1" applyProtection="1">
      <alignment horizontal="center" vertical="center"/>
      <protection hidden="1"/>
    </xf>
    <xf numFmtId="172" fontId="6" fillId="34" borderId="14" xfId="0" applyNumberFormat="1" applyFont="1" applyFill="1" applyBorder="1" applyAlignment="1" applyProtection="1">
      <alignment horizontal="center" vertical="center"/>
      <protection hidden="1"/>
    </xf>
    <xf numFmtId="172" fontId="6" fillId="0" borderId="20" xfId="77" applyNumberFormat="1" applyFont="1" applyFill="1" applyBorder="1" applyAlignment="1" applyProtection="1">
      <alignment horizontal="center" vertical="center"/>
      <protection hidden="1"/>
    </xf>
    <xf numFmtId="172" fontId="6" fillId="34" borderId="20" xfId="0" applyNumberFormat="1" applyFont="1" applyFill="1" applyBorder="1" applyAlignment="1" applyProtection="1">
      <alignment horizontal="center" vertical="center"/>
      <protection hidden="1"/>
    </xf>
    <xf numFmtId="172" fontId="6" fillId="0" borderId="28" xfId="77" applyNumberFormat="1" applyFont="1" applyFill="1" applyBorder="1" applyAlignment="1" applyProtection="1">
      <alignment horizontal="center" vertical="center"/>
      <protection hidden="1"/>
    </xf>
    <xf numFmtId="172" fontId="6" fillId="34" borderId="28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0" applyNumberFormat="1" applyFont="1" applyFill="1" applyBorder="1" applyAlignment="1" applyProtection="1">
      <alignment horizontal="center"/>
      <protection hidden="1"/>
    </xf>
    <xf numFmtId="172" fontId="6" fillId="0" borderId="17" xfId="77" applyNumberFormat="1" applyFont="1" applyFill="1" applyBorder="1" applyAlignment="1" applyProtection="1">
      <alignment horizontal="center" vertical="center"/>
      <protection hidden="1"/>
    </xf>
    <xf numFmtId="172" fontId="6" fillId="34" borderId="17" xfId="0" applyNumberFormat="1" applyFont="1" applyFill="1" applyBorder="1" applyAlignment="1" applyProtection="1">
      <alignment horizontal="center" vertical="center"/>
      <protection hidden="1"/>
    </xf>
    <xf numFmtId="172" fontId="6" fillId="0" borderId="22" xfId="77" applyNumberFormat="1" applyFont="1" applyFill="1" applyBorder="1" applyAlignment="1" applyProtection="1">
      <alignment horizontal="center" vertical="center"/>
      <protection hidden="1"/>
    </xf>
    <xf numFmtId="172" fontId="6" fillId="34" borderId="22" xfId="0" applyNumberFormat="1" applyFont="1" applyFill="1" applyBorder="1" applyAlignment="1" applyProtection="1">
      <alignment horizontal="center" vertical="center"/>
      <protection hidden="1"/>
    </xf>
    <xf numFmtId="172" fontId="6" fillId="34" borderId="21" xfId="0" applyNumberFormat="1" applyFont="1" applyFill="1" applyBorder="1" applyAlignment="1" applyProtection="1">
      <alignment horizontal="center" vertical="center"/>
      <protection hidden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zoomScalePageLayoutView="0" workbookViewId="0" topLeftCell="A1">
      <selection activeCell="J15" sqref="J15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13" t="s">
        <v>50</v>
      </c>
      <c r="B1" s="113"/>
      <c r="C1" s="113"/>
      <c r="D1" s="113"/>
      <c r="E1" s="113"/>
      <c r="F1" s="113"/>
      <c r="G1" s="113"/>
      <c r="H1" s="113"/>
      <c r="I1" s="114"/>
      <c r="J1" s="114"/>
      <c r="K1" s="113"/>
      <c r="L1" s="113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21" t="s">
        <v>0</v>
      </c>
      <c r="B3" s="124" t="s">
        <v>1</v>
      </c>
      <c r="C3" s="130" t="s">
        <v>2</v>
      </c>
      <c r="D3" s="130" t="s">
        <v>3</v>
      </c>
      <c r="E3" s="130" t="s">
        <v>4</v>
      </c>
      <c r="F3" s="115" t="s">
        <v>5</v>
      </c>
      <c r="G3" s="116"/>
      <c r="H3" s="116"/>
      <c r="I3" s="133" t="s">
        <v>6</v>
      </c>
      <c r="J3" s="133" t="s">
        <v>7</v>
      </c>
      <c r="K3" s="127" t="s">
        <v>8</v>
      </c>
      <c r="L3" s="127" t="s">
        <v>9</v>
      </c>
    </row>
    <row r="4" spans="1:12" ht="15" thickBot="1">
      <c r="A4" s="122"/>
      <c r="B4" s="125"/>
      <c r="C4" s="131"/>
      <c r="D4" s="131"/>
      <c r="E4" s="131"/>
      <c r="F4" s="8" t="s">
        <v>10</v>
      </c>
      <c r="G4" s="9" t="s">
        <v>11</v>
      </c>
      <c r="H4" s="9" t="s">
        <v>12</v>
      </c>
      <c r="I4" s="134"/>
      <c r="J4" s="134"/>
      <c r="K4" s="129"/>
      <c r="L4" s="128"/>
    </row>
    <row r="5" spans="1:12" ht="15" thickBot="1">
      <c r="A5" s="123"/>
      <c r="B5" s="126"/>
      <c r="C5" s="132"/>
      <c r="D5" s="132"/>
      <c r="E5" s="132"/>
      <c r="F5" s="117" t="s">
        <v>13</v>
      </c>
      <c r="G5" s="118"/>
      <c r="H5" s="118"/>
      <c r="I5" s="10" t="s">
        <v>14</v>
      </c>
      <c r="J5" s="11" t="s">
        <v>15</v>
      </c>
      <c r="K5" s="12" t="s">
        <v>16</v>
      </c>
      <c r="L5" s="129"/>
    </row>
    <row r="6" spans="1:15" ht="15" thickBot="1">
      <c r="A6" s="64">
        <v>1</v>
      </c>
      <c r="B6" s="62">
        <v>2</v>
      </c>
      <c r="C6" s="65">
        <v>3</v>
      </c>
      <c r="D6" s="65">
        <v>4</v>
      </c>
      <c r="E6" s="65">
        <v>5</v>
      </c>
      <c r="F6" s="119">
        <v>6</v>
      </c>
      <c r="G6" s="120"/>
      <c r="H6" s="120"/>
      <c r="I6" s="66">
        <v>7</v>
      </c>
      <c r="J6" s="67">
        <v>8</v>
      </c>
      <c r="K6" s="65">
        <v>9</v>
      </c>
      <c r="L6" s="68">
        <v>10</v>
      </c>
      <c r="O6" s="78"/>
    </row>
    <row r="7" spans="1:15" ht="14.25" customHeight="1">
      <c r="A7" s="20">
        <v>1</v>
      </c>
      <c r="B7" s="105" t="s">
        <v>17</v>
      </c>
      <c r="C7" s="21" t="s">
        <v>33</v>
      </c>
      <c r="D7" s="19" t="s">
        <v>32</v>
      </c>
      <c r="E7" s="19" t="s">
        <v>20</v>
      </c>
      <c r="F7" s="86">
        <v>0.4</v>
      </c>
      <c r="G7" s="42">
        <v>0.4</v>
      </c>
      <c r="H7" s="42"/>
      <c r="I7" s="85">
        <f>(((78)/832)*0.89)/1000</f>
        <v>8.34375E-05</v>
      </c>
      <c r="J7" s="135">
        <v>0</v>
      </c>
      <c r="K7" s="136">
        <f>(G7-I7)*0.89-J7</f>
        <v>0.35592574062500004</v>
      </c>
      <c r="L7" s="80" t="s">
        <v>21</v>
      </c>
      <c r="M7" s="77"/>
      <c r="N7" s="78"/>
      <c r="O7" s="78"/>
    </row>
    <row r="8" spans="1:16" ht="15.75" customHeight="1">
      <c r="A8" s="73">
        <v>2</v>
      </c>
      <c r="B8" s="106"/>
      <c r="C8" s="91" t="s">
        <v>18</v>
      </c>
      <c r="D8" s="100" t="s">
        <v>19</v>
      </c>
      <c r="E8" s="54" t="s">
        <v>20</v>
      </c>
      <c r="F8" s="87">
        <v>0.16</v>
      </c>
      <c r="G8" s="43">
        <v>0.16</v>
      </c>
      <c r="H8" s="43"/>
      <c r="I8" s="95">
        <f>(((778+16400+599+3650)/832)*0.89)/1000</f>
        <v>0.022920709134615386</v>
      </c>
      <c r="J8" s="137">
        <v>0</v>
      </c>
      <c r="K8" s="138">
        <f>(G8-I8)*0.89-J8</f>
        <v>0.12200056887019231</v>
      </c>
      <c r="L8" s="81" t="s">
        <v>21</v>
      </c>
      <c r="M8" s="77"/>
      <c r="N8" s="78"/>
      <c r="O8" s="30"/>
      <c r="P8" s="60"/>
    </row>
    <row r="9" spans="1:15" s="60" customFormat="1" ht="15.75" customHeight="1" thickBot="1">
      <c r="A9" s="74">
        <v>3</v>
      </c>
      <c r="B9" s="107"/>
      <c r="C9" s="92" t="s">
        <v>18</v>
      </c>
      <c r="D9" s="101" t="s">
        <v>49</v>
      </c>
      <c r="E9" s="90" t="s">
        <v>20</v>
      </c>
      <c r="F9" s="88">
        <v>0.004</v>
      </c>
      <c r="G9" s="75">
        <v>0.004</v>
      </c>
      <c r="H9" s="76"/>
      <c r="I9" s="97">
        <f>(((1316+1531)/832)*0.89)/1000</f>
        <v>0.00304546875</v>
      </c>
      <c r="J9" s="139">
        <v>0</v>
      </c>
      <c r="K9" s="140">
        <f>(G9-I9)*0.89-J9</f>
        <v>0.0008495328125000001</v>
      </c>
      <c r="L9" s="82" t="s">
        <v>21</v>
      </c>
      <c r="M9" s="77"/>
      <c r="N9" s="78"/>
      <c r="O9" s="78"/>
    </row>
    <row r="10" spans="1:17" ht="14.25" customHeight="1">
      <c r="A10" s="69">
        <v>4</v>
      </c>
      <c r="B10" s="111" t="s">
        <v>22</v>
      </c>
      <c r="C10" s="70" t="s">
        <v>34</v>
      </c>
      <c r="D10" s="102" t="s">
        <v>23</v>
      </c>
      <c r="E10" s="71" t="s">
        <v>24</v>
      </c>
      <c r="F10" s="89">
        <f>G10+H10</f>
        <v>1.63</v>
      </c>
      <c r="G10" s="72">
        <v>1</v>
      </c>
      <c r="H10" s="72">
        <v>0.63</v>
      </c>
      <c r="I10" s="94">
        <f>(((368+98+138+982+9355+6702+3154+2653)/832)*0.89)/1000</f>
        <v>0.025084735576923076</v>
      </c>
      <c r="J10" s="141">
        <v>0</v>
      </c>
      <c r="K10" s="142">
        <f>(H10*1.05-I10)*0.89-J10</f>
        <v>0.5664095853365386</v>
      </c>
      <c r="L10" s="83" t="s">
        <v>21</v>
      </c>
      <c r="M10" s="77"/>
      <c r="N10" s="79"/>
      <c r="O10" s="79"/>
      <c r="P10" s="61"/>
      <c r="Q10" s="47"/>
    </row>
    <row r="11" spans="1:16" ht="14.25">
      <c r="A11" s="13">
        <v>5</v>
      </c>
      <c r="B11" s="109"/>
      <c r="C11" s="14" t="s">
        <v>34</v>
      </c>
      <c r="D11" s="100" t="s">
        <v>25</v>
      </c>
      <c r="E11" s="15" t="s">
        <v>24</v>
      </c>
      <c r="F11" s="43">
        <f>G11+H11</f>
        <v>1.19</v>
      </c>
      <c r="G11" s="43">
        <v>0.56</v>
      </c>
      <c r="H11" s="43">
        <v>0.63</v>
      </c>
      <c r="I11" s="95">
        <f>(((1700+3562+3625)/832)*0.89)/1000</f>
        <v>0.009506526442307693</v>
      </c>
      <c r="J11" s="137">
        <v>0.03</v>
      </c>
      <c r="K11" s="138">
        <f>(G11*1.05-I11)*0.89-J11</f>
        <v>0.48485919146634626</v>
      </c>
      <c r="L11" s="81" t="s">
        <v>21</v>
      </c>
      <c r="M11" s="77"/>
      <c r="N11" s="78"/>
      <c r="O11" s="60"/>
      <c r="P11" s="60"/>
    </row>
    <row r="12" spans="1:16" ht="14.25">
      <c r="A12" s="13">
        <v>6</v>
      </c>
      <c r="B12" s="109"/>
      <c r="C12" s="14" t="s">
        <v>34</v>
      </c>
      <c r="D12" s="100" t="s">
        <v>26</v>
      </c>
      <c r="E12" s="15" t="s">
        <v>24</v>
      </c>
      <c r="F12" s="43">
        <v>0.63</v>
      </c>
      <c r="G12" s="43">
        <v>0.63</v>
      </c>
      <c r="H12" s="43"/>
      <c r="I12" s="95">
        <f>(((6182+2668+3613+793+3130+3012)/832)*0.89)/1000</f>
        <v>0.020750264423076925</v>
      </c>
      <c r="J12" s="137">
        <v>0.015</v>
      </c>
      <c r="K12" s="138">
        <f>(G12-I12)*0.89-J12</f>
        <v>0.5272322646634615</v>
      </c>
      <c r="L12" s="81" t="s">
        <v>21</v>
      </c>
      <c r="M12" s="77"/>
      <c r="N12" s="78"/>
      <c r="O12" s="60"/>
      <c r="P12" s="60"/>
    </row>
    <row r="13" spans="1:16" ht="14.25">
      <c r="A13" s="16">
        <v>7</v>
      </c>
      <c r="B13" s="109"/>
      <c r="C13" s="14" t="s">
        <v>34</v>
      </c>
      <c r="D13" s="103" t="s">
        <v>27</v>
      </c>
      <c r="E13" s="17" t="s">
        <v>24</v>
      </c>
      <c r="F13" s="44">
        <v>1</v>
      </c>
      <c r="G13" s="44">
        <v>1</v>
      </c>
      <c r="H13" s="44"/>
      <c r="I13" s="95">
        <f>(((0)/832)*0.89)/1000</f>
        <v>0</v>
      </c>
      <c r="J13" s="143">
        <v>0</v>
      </c>
      <c r="K13" s="138">
        <f>(G13-I13)*0.89-J13</f>
        <v>0.89</v>
      </c>
      <c r="L13" s="81" t="s">
        <v>21</v>
      </c>
      <c r="M13" s="77"/>
      <c r="N13" s="78"/>
      <c r="O13" s="60"/>
      <c r="P13" s="60"/>
    </row>
    <row r="14" spans="1:16" ht="14.25">
      <c r="A14" s="16">
        <v>8</v>
      </c>
      <c r="B14" s="109"/>
      <c r="C14" s="14" t="s">
        <v>34</v>
      </c>
      <c r="D14" s="103" t="s">
        <v>28</v>
      </c>
      <c r="E14" s="17" t="s">
        <v>24</v>
      </c>
      <c r="F14" s="44">
        <v>2</v>
      </c>
      <c r="G14" s="44">
        <v>1</v>
      </c>
      <c r="H14" s="44">
        <v>1</v>
      </c>
      <c r="I14" s="95">
        <f>(((3583+3333+11641+6081)/832)*0.89)/1000</f>
        <v>0.026355552884615385</v>
      </c>
      <c r="J14" s="143">
        <v>0</v>
      </c>
      <c r="K14" s="138">
        <f aca="true" t="shared" si="0" ref="K14:K19">(G14*1.05-I14)*0.89-J14</f>
        <v>0.9110435579326924</v>
      </c>
      <c r="L14" s="81" t="s">
        <v>21</v>
      </c>
      <c r="M14" s="77"/>
      <c r="N14" s="78"/>
      <c r="O14" s="60"/>
      <c r="P14" s="60"/>
    </row>
    <row r="15" spans="1:16" ht="14.25">
      <c r="A15" s="16">
        <v>9</v>
      </c>
      <c r="B15" s="109"/>
      <c r="C15" s="14" t="s">
        <v>34</v>
      </c>
      <c r="D15" s="103" t="s">
        <v>29</v>
      </c>
      <c r="E15" s="17" t="s">
        <v>24</v>
      </c>
      <c r="F15" s="44">
        <v>2</v>
      </c>
      <c r="G15" s="44">
        <v>1</v>
      </c>
      <c r="H15" s="44">
        <v>1</v>
      </c>
      <c r="I15" s="95">
        <f>(((404+489+1591+1416+27200+835+31560+788)/832)*0.89)/1000</f>
        <v>0.06876426682692308</v>
      </c>
      <c r="J15" s="143">
        <v>0.1</v>
      </c>
      <c r="K15" s="138">
        <f t="shared" si="0"/>
        <v>0.7732998025240385</v>
      </c>
      <c r="L15" s="81" t="s">
        <v>21</v>
      </c>
      <c r="M15" s="77"/>
      <c r="N15" s="78"/>
      <c r="O15" s="60"/>
      <c r="P15" s="60"/>
    </row>
    <row r="16" spans="1:16" ht="14.25">
      <c r="A16" s="35">
        <v>10</v>
      </c>
      <c r="B16" s="109"/>
      <c r="C16" s="14" t="s">
        <v>34</v>
      </c>
      <c r="D16" s="100" t="s">
        <v>30</v>
      </c>
      <c r="E16" s="54" t="s">
        <v>24</v>
      </c>
      <c r="F16" s="34">
        <f>G16+H16</f>
        <v>1.26</v>
      </c>
      <c r="G16" s="34">
        <v>0.63</v>
      </c>
      <c r="H16" s="34">
        <v>0.63</v>
      </c>
      <c r="I16" s="95">
        <f>(((363+365+143+278+31301+32755)/832)*0.89)/1000</f>
        <v>0.06975054086538461</v>
      </c>
      <c r="J16" s="137">
        <v>0.017</v>
      </c>
      <c r="K16" s="138">
        <f t="shared" si="0"/>
        <v>0.5096570186298078</v>
      </c>
      <c r="L16" s="81" t="s">
        <v>21</v>
      </c>
      <c r="M16" s="77"/>
      <c r="N16" s="78"/>
      <c r="O16" s="60"/>
      <c r="P16" s="60"/>
    </row>
    <row r="17" spans="1:16" ht="13.5" customHeight="1" thickBot="1">
      <c r="A17" s="23">
        <v>11</v>
      </c>
      <c r="B17" s="112"/>
      <c r="C17" s="22" t="s">
        <v>34</v>
      </c>
      <c r="D17" s="104" t="s">
        <v>45</v>
      </c>
      <c r="E17" s="24" t="s">
        <v>24</v>
      </c>
      <c r="F17" s="45">
        <v>3.2</v>
      </c>
      <c r="G17" s="45">
        <v>1.6</v>
      </c>
      <c r="H17" s="45">
        <v>1.6</v>
      </c>
      <c r="I17" s="98">
        <f>(((7113+6193+41358+30838)/832)*0.89)/1000</f>
        <v>0.09146247596153846</v>
      </c>
      <c r="J17" s="144">
        <v>0.121</v>
      </c>
      <c r="K17" s="145">
        <f t="shared" si="0"/>
        <v>1.2927983963942309</v>
      </c>
      <c r="L17" s="96" t="s">
        <v>21</v>
      </c>
      <c r="M17" s="77"/>
      <c r="N17" s="78"/>
      <c r="O17" s="60"/>
      <c r="P17" s="60"/>
    </row>
    <row r="18" spans="1:17" ht="14.25">
      <c r="A18" s="55">
        <v>12</v>
      </c>
      <c r="B18" s="108" t="s">
        <v>41</v>
      </c>
      <c r="C18" s="21" t="s">
        <v>35</v>
      </c>
      <c r="D18" s="19" t="s">
        <v>36</v>
      </c>
      <c r="E18" s="56" t="s">
        <v>24</v>
      </c>
      <c r="F18" s="57">
        <v>1.26</v>
      </c>
      <c r="G18" s="57">
        <v>0.63</v>
      </c>
      <c r="H18" s="57">
        <v>0.63</v>
      </c>
      <c r="I18" s="85">
        <f>(((4196+4914+1278+2020+18210+18480+845+1837+1907+163+208)/832)*0.89)/1000</f>
        <v>0.05782646634615385</v>
      </c>
      <c r="J18" s="135">
        <v>0</v>
      </c>
      <c r="K18" s="136">
        <f t="shared" si="0"/>
        <v>0.5372694449519232</v>
      </c>
      <c r="L18" s="80" t="s">
        <v>21</v>
      </c>
      <c r="M18" s="77"/>
      <c r="N18" s="79"/>
      <c r="O18" s="61"/>
      <c r="P18" s="61"/>
      <c r="Q18" s="47"/>
    </row>
    <row r="19" spans="1:16" ht="14.25">
      <c r="A19" s="35">
        <v>13</v>
      </c>
      <c r="B19" s="109"/>
      <c r="C19" s="14" t="s">
        <v>35</v>
      </c>
      <c r="D19" s="100" t="s">
        <v>37</v>
      </c>
      <c r="E19" s="54" t="s">
        <v>24</v>
      </c>
      <c r="F19" s="34">
        <v>0.8</v>
      </c>
      <c r="G19" s="34">
        <v>0.4</v>
      </c>
      <c r="H19" s="34">
        <v>0.4</v>
      </c>
      <c r="I19" s="95">
        <f>(((1857+1593+22432+13078+458+487+2040+1380+876+386+2175+1316+7088)/832)*0.89)/1000</f>
        <v>0.059011706730769234</v>
      </c>
      <c r="J19" s="137">
        <v>0.01</v>
      </c>
      <c r="K19" s="138">
        <f t="shared" si="0"/>
        <v>0.31127958100961545</v>
      </c>
      <c r="L19" s="81" t="s">
        <v>21</v>
      </c>
      <c r="M19" s="77"/>
      <c r="N19" s="78"/>
      <c r="O19" s="60"/>
      <c r="P19" s="60"/>
    </row>
    <row r="20" spans="1:16" ht="14.25">
      <c r="A20" s="35">
        <v>14</v>
      </c>
      <c r="B20" s="109"/>
      <c r="C20" s="14" t="s">
        <v>35</v>
      </c>
      <c r="D20" s="100" t="s">
        <v>38</v>
      </c>
      <c r="E20" s="54" t="s">
        <v>24</v>
      </c>
      <c r="F20" s="34">
        <v>0.4</v>
      </c>
      <c r="G20" s="34">
        <v>0.4</v>
      </c>
      <c r="H20" s="34"/>
      <c r="I20" s="95">
        <f>(((2160+17198+4430+2951+2305+527+396+171+56)/832)*0.89)/1000</f>
        <v>0.0322988701923077</v>
      </c>
      <c r="J20" s="137">
        <v>0</v>
      </c>
      <c r="K20" s="138">
        <f>(G20-I20)*0.89-J20</f>
        <v>0.32725400552884615</v>
      </c>
      <c r="L20" s="81" t="s">
        <v>21</v>
      </c>
      <c r="M20" s="77"/>
      <c r="N20" s="78"/>
      <c r="O20" s="60"/>
      <c r="P20" s="60"/>
    </row>
    <row r="21" spans="1:16" ht="15" thickBot="1">
      <c r="A21" s="36">
        <v>15</v>
      </c>
      <c r="B21" s="110"/>
      <c r="C21" s="37" t="s">
        <v>39</v>
      </c>
      <c r="D21" s="101" t="s">
        <v>40</v>
      </c>
      <c r="E21" s="38" t="s">
        <v>24</v>
      </c>
      <c r="F21" s="46">
        <v>0.1</v>
      </c>
      <c r="G21" s="46">
        <v>0.1</v>
      </c>
      <c r="H21" s="46"/>
      <c r="I21" s="97">
        <f>(((2720+3240)/832)*0.89)/1000</f>
        <v>0.00637548076923077</v>
      </c>
      <c r="J21" s="139">
        <v>0</v>
      </c>
      <c r="K21" s="140">
        <f>(G21-I21)*0.89-J21</f>
        <v>0.08332582211538463</v>
      </c>
      <c r="L21" s="82" t="s">
        <v>21</v>
      </c>
      <c r="M21" s="77"/>
      <c r="N21" s="78"/>
      <c r="O21" s="60"/>
      <c r="P21" s="60"/>
    </row>
    <row r="22" spans="1:16" ht="15" thickBot="1">
      <c r="A22" s="50">
        <v>16</v>
      </c>
      <c r="B22" s="48" t="s">
        <v>43</v>
      </c>
      <c r="C22" s="48" t="s">
        <v>42</v>
      </c>
      <c r="D22" s="51" t="s">
        <v>44</v>
      </c>
      <c r="E22" s="52" t="s">
        <v>24</v>
      </c>
      <c r="F22" s="53">
        <v>0.64</v>
      </c>
      <c r="G22" s="53">
        <v>0.32</v>
      </c>
      <c r="H22" s="53">
        <v>0.32</v>
      </c>
      <c r="I22" s="94">
        <f>(((98244+101997)/832)*0.89)/1000</f>
        <v>0.21420010817307691</v>
      </c>
      <c r="J22" s="146">
        <v>0</v>
      </c>
      <c r="K22" s="147">
        <f>(G22*1.05-I22)*0.89-J22</f>
        <v>0.10840190372596156</v>
      </c>
      <c r="L22" s="99" t="s">
        <v>21</v>
      </c>
      <c r="M22" s="77"/>
      <c r="N22" s="78"/>
      <c r="O22" s="60"/>
      <c r="P22" s="60"/>
    </row>
    <row r="23" spans="1:16" ht="23.25" customHeight="1" thickBot="1">
      <c r="A23" s="59">
        <v>17</v>
      </c>
      <c r="B23" s="39" t="s">
        <v>47</v>
      </c>
      <c r="C23" s="49" t="s">
        <v>48</v>
      </c>
      <c r="D23" s="40" t="s">
        <v>46</v>
      </c>
      <c r="E23" s="41" t="s">
        <v>20</v>
      </c>
      <c r="F23" s="58">
        <v>4</v>
      </c>
      <c r="G23" s="58">
        <v>2</v>
      </c>
      <c r="H23" s="58">
        <v>2</v>
      </c>
      <c r="I23" s="93">
        <f>(((41515+44428)/832)*0.89)/1000</f>
        <v>0.09193421875</v>
      </c>
      <c r="J23" s="146">
        <v>0</v>
      </c>
      <c r="K23" s="148">
        <f>(G23*1.05-I23)*0.89-J23</f>
        <v>1.7871785453125</v>
      </c>
      <c r="L23" s="84" t="s">
        <v>21</v>
      </c>
      <c r="M23" s="60"/>
      <c r="N23" s="60"/>
      <c r="O23" s="60"/>
      <c r="P23" s="60"/>
    </row>
    <row r="24" spans="1:16" ht="14.25">
      <c r="A24" s="25"/>
      <c r="B24" s="26"/>
      <c r="C24" s="26"/>
      <c r="D24" s="27"/>
      <c r="E24" s="28"/>
      <c r="F24" s="29"/>
      <c r="G24" s="29"/>
      <c r="H24" s="29"/>
      <c r="I24" s="30"/>
      <c r="J24" s="31"/>
      <c r="K24" s="32"/>
      <c r="L24" s="33"/>
      <c r="M24" s="60"/>
      <c r="N24" s="60"/>
      <c r="O24" s="60"/>
      <c r="P24" s="60"/>
    </row>
    <row r="25" spans="1:10" ht="30.75">
      <c r="A25" s="18" t="s">
        <v>31</v>
      </c>
      <c r="I25" s="63"/>
      <c r="J25" s="63"/>
    </row>
  </sheetData>
  <sheetProtection password="C6F3" sheet="1"/>
  <mergeCells count="16">
    <mergeCell ref="C3:C5"/>
    <mergeCell ref="D3:D5"/>
    <mergeCell ref="E3:E5"/>
    <mergeCell ref="I3:I4"/>
    <mergeCell ref="J3:J4"/>
    <mergeCell ref="K3:K4"/>
    <mergeCell ref="B7:B9"/>
    <mergeCell ref="B18:B21"/>
    <mergeCell ref="B10:B17"/>
    <mergeCell ref="A1:L1"/>
    <mergeCell ref="F3:H3"/>
    <mergeCell ref="F5:H5"/>
    <mergeCell ref="F6:H6"/>
    <mergeCell ref="A3:A5"/>
    <mergeCell ref="B3:B5"/>
    <mergeCell ref="L3:L5"/>
  </mergeCells>
  <printOptions/>
  <pageMargins left="0.7" right="0.7" top="0.75" bottom="0.75" header="0.3" footer="0.3"/>
  <pageSetup horizontalDpi="600" verticalDpi="600" orientation="landscape" paperSize="9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2019-06-28T06:18:48Z</dcterms:modified>
  <cp:category/>
  <cp:version/>
  <cp:contentType/>
  <cp:contentStatus/>
</cp:coreProperties>
</file>